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threadedComments/threadedComment1.xml" ContentType="application/vnd.ms-excel.threaded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https://vivagov-my.sharepoint.com/personal/comunicaciones_viva_gov_co/Documents/SIG/SIG/11. EVIDENCIAS/Gestion Organizacional/2025/SEGUIMIENTO PLAN DE ACCION 2025/"/>
    </mc:Choice>
  </mc:AlternateContent>
  <xr:revisionPtr revIDLastSave="1453" documentId="8_{7F0F5C8F-BC3D-4BA3-93B2-BFEA85A7C7C8}" xr6:coauthVersionLast="47" xr6:coauthVersionMax="47" xr10:uidLastSave="{2EFE7DBD-EC0F-42A0-930C-410FDF4CA85A}"/>
  <bookViews>
    <workbookView xWindow="-108" yWindow="-108" windowWidth="23256" windowHeight="12456" tabRatio="732" firstSheet="14" activeTab="1" xr2:uid="{00000000-000D-0000-FFFF-FFFF00000000}"/>
  </bookViews>
  <sheets>
    <sheet name="PAAC 2023" sheetId="7" state="hidden" r:id="rId1"/>
    <sheet name="PDD" sheetId="27" r:id="rId2"/>
    <sheet name="PINAR 2023" sheetId="3" state="hidden" r:id="rId3"/>
    <sheet name="PETH 2023" sheetId="4" state="hidden" r:id="rId4"/>
    <sheet name="SST 2023" sheetId="6" state="hidden" r:id="rId5"/>
    <sheet name="PAA 2023" sheetId="16" state="hidden" r:id="rId6"/>
    <sheet name="PETH" sheetId="30" r:id="rId7"/>
    <sheet name="SST" sheetId="33" r:id="rId8"/>
    <sheet name="PAA v2" sheetId="37" r:id="rId9"/>
    <sheet name="PTEP" sheetId="39" r:id="rId10"/>
    <sheet name="PETI " sheetId="14" r:id="rId11"/>
    <sheet name="SEGURIDAD" sheetId="18" r:id="rId12"/>
    <sheet name="SST 2024" sheetId="20" state="hidden" r:id="rId13"/>
    <sheet name="RIESGOS TI" sheetId="36" r:id="rId14"/>
    <sheet name="PINAR" sheetId="22" r:id="rId15"/>
    <sheet name="AUSTERIDAD" sheetId="25" r:id="rId16"/>
    <sheet name="Instrucciones" sheetId="2" r:id="rId17"/>
  </sheets>
  <externalReferences>
    <externalReference r:id="rId18"/>
  </externalReferences>
  <definedNames>
    <definedName name="_xlnm._FilterDatabase" localSheetId="15" hidden="1">AUSTERIDAD!$A$9:$CZ$30</definedName>
    <definedName name="_xlnm._FilterDatabase" localSheetId="5" hidden="1">'PAA 2023'!$A$26:$T$78</definedName>
    <definedName name="_xlnm._FilterDatabase" localSheetId="8" hidden="1">'PAA v2'!$B$19:$W$53</definedName>
    <definedName name="_xlnm._FilterDatabase" localSheetId="1" hidden="1">PDD!$A$9:$T$12</definedName>
    <definedName name="_xlnm._FilterDatabase" localSheetId="9" hidden="1">PTEP!$A$9:$CZ$30</definedName>
    <definedName name="_xlnm._FilterDatabase" localSheetId="7" hidden="1">SST!$A$9:$AD$26</definedName>
    <definedName name="_xlnm._FilterDatabase" localSheetId="11" hidden="1">SEGURIDAD!$A$9:$X$9</definedName>
    <definedName name="_xlnm.Extract" localSheetId="5">'PAA 2023'!#REF!</definedName>
    <definedName name="_xlnm.Extract" localSheetId="8">'PAA v2'!#REF!</definedName>
    <definedName name="_xlnm.Print_Area" localSheetId="5">'PAA 2023'!$A$1:$T$82</definedName>
    <definedName name="_xlnm.Criteria" localSheetId="5">'PAA 2023'!#REF!</definedName>
    <definedName name="_xlnm.Criteria" localSheetId="8">'PAA v2'!#REF!</definedName>
    <definedName name="fuenteRecursos" localSheetId="15">#REF!</definedName>
    <definedName name="fuenteRecursos" localSheetId="5">#REF!</definedName>
    <definedName name="fuenteRecursos" localSheetId="9">#REF!</definedName>
    <definedName name="fuenteRecursos" localSheetId="7">SST!#REF!</definedName>
    <definedName name="fuenteRecursos">#REF!</definedName>
    <definedName name="meses" localSheetId="15">#REF!</definedName>
    <definedName name="meses" localSheetId="5">#REF!</definedName>
    <definedName name="meses" localSheetId="9">#REF!</definedName>
    <definedName name="meses" localSheetId="7">SST!#REF!</definedName>
    <definedName name="meses">#REF!</definedName>
    <definedName name="modalidad" localSheetId="15">#REF!</definedName>
    <definedName name="modalidad" localSheetId="5">#REF!</definedName>
    <definedName name="modalidad" localSheetId="9">#REF!</definedName>
    <definedName name="modalidad" localSheetId="7">SST!#REF!</definedName>
    <definedName name="modalidad">#REF!</definedName>
    <definedName name="vf" localSheetId="15">#REF!</definedName>
    <definedName name="vf" localSheetId="5">#REF!</definedName>
    <definedName name="vf" localSheetId="9">#REF!</definedName>
    <definedName name="vf" localSheetId="7">SST!#REF!</definedName>
    <definedName name="vf">#REF!</definedName>
    <definedName name="vfestado" localSheetId="15">#REF!</definedName>
    <definedName name="vfestado" localSheetId="9">#REF!</definedName>
    <definedName name="vfestado" localSheetId="7">SST!#REF!</definedName>
    <definedName name="vfestad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8" i="33" l="1"/>
  <c r="R12" i="33"/>
  <c r="I11" i="30"/>
  <c r="R11" i="30"/>
  <c r="S16" i="22"/>
  <c r="S10" i="22"/>
  <c r="R10" i="22"/>
  <c r="U24" i="39"/>
  <c r="T20" i="25"/>
  <c r="U14" i="25"/>
  <c r="T14" i="25"/>
  <c r="T12" i="25"/>
  <c r="T29" i="25"/>
  <c r="U29" i="25" s="1"/>
  <c r="K29" i="25"/>
  <c r="K10" i="39"/>
  <c r="K11" i="39"/>
  <c r="K12" i="39"/>
  <c r="K13" i="39"/>
  <c r="K14" i="39"/>
  <c r="K15" i="39"/>
  <c r="K16" i="39"/>
  <c r="K17" i="39"/>
  <c r="K18" i="39"/>
  <c r="K19" i="39"/>
  <c r="K21" i="39"/>
  <c r="K22" i="39"/>
  <c r="K23" i="39"/>
  <c r="K25" i="39"/>
  <c r="K26" i="39"/>
  <c r="K27" i="39"/>
  <c r="K28" i="39"/>
  <c r="K29" i="39"/>
  <c r="K30" i="39"/>
  <c r="K31" i="39"/>
  <c r="K32" i="39"/>
  <c r="K33" i="39"/>
  <c r="K34" i="39"/>
  <c r="K35" i="39"/>
  <c r="K36" i="39"/>
  <c r="K37" i="39"/>
  <c r="K38" i="39"/>
  <c r="C13" i="37" l="1"/>
  <c r="I20" i="37"/>
  <c r="I21" i="37"/>
  <c r="I22" i="37"/>
  <c r="M22" i="37"/>
  <c r="I23" i="37"/>
  <c r="I24" i="37"/>
  <c r="I25" i="37"/>
  <c r="M25" i="37"/>
  <c r="I26" i="37"/>
  <c r="M26" i="37"/>
  <c r="I27" i="37"/>
  <c r="I28" i="37"/>
  <c r="I29" i="37"/>
  <c r="I30" i="37"/>
  <c r="I31" i="37"/>
  <c r="I32" i="37"/>
  <c r="I33" i="37"/>
  <c r="I34" i="37"/>
  <c r="I35" i="37"/>
  <c r="M35" i="37"/>
  <c r="I36" i="37"/>
  <c r="M36" i="37"/>
  <c r="I37" i="37"/>
  <c r="M37" i="37"/>
  <c r="I38" i="37"/>
  <c r="M38" i="37"/>
  <c r="I39" i="37"/>
  <c r="I40" i="37"/>
  <c r="I41" i="37"/>
  <c r="I42" i="37"/>
  <c r="M42" i="37"/>
  <c r="I43" i="37"/>
  <c r="I44" i="37"/>
  <c r="I45" i="37"/>
  <c r="I46" i="37"/>
  <c r="I47" i="37"/>
  <c r="I48" i="37"/>
  <c r="I49" i="37"/>
  <c r="M49" i="37"/>
  <c r="I50" i="37"/>
  <c r="I51" i="37"/>
  <c r="M51" i="37"/>
  <c r="I52" i="37"/>
  <c r="I53" i="37"/>
  <c r="I54" i="37"/>
  <c r="I55" i="37"/>
  <c r="I56" i="37"/>
  <c r="M60" i="37"/>
  <c r="M57" i="37" l="1"/>
  <c r="C12" i="37" s="1"/>
  <c r="I12" i="22"/>
  <c r="I15" i="22"/>
  <c r="R15" i="22"/>
  <c r="I13" i="22"/>
  <c r="I11" i="22"/>
  <c r="I10" i="22"/>
  <c r="S16" i="14"/>
  <c r="U20" i="25"/>
  <c r="I16" i="18"/>
  <c r="I12" i="18"/>
  <c r="S11" i="14"/>
  <c r="S12" i="14"/>
  <c r="S13" i="14"/>
  <c r="S14" i="14"/>
  <c r="S15" i="14"/>
  <c r="S17" i="14"/>
  <c r="S18" i="14"/>
  <c r="S19" i="14"/>
  <c r="S20" i="14"/>
  <c r="S21" i="14"/>
  <c r="S22" i="14"/>
  <c r="S10" i="14"/>
  <c r="S23" i="14" s="1"/>
  <c r="I11" i="14"/>
  <c r="I12" i="14"/>
  <c r="I13" i="14"/>
  <c r="I14" i="14"/>
  <c r="I15" i="14"/>
  <c r="I17" i="14"/>
  <c r="I18" i="14"/>
  <c r="I19" i="14"/>
  <c r="I20" i="14"/>
  <c r="I21" i="14"/>
  <c r="I22" i="14"/>
  <c r="I10" i="14"/>
  <c r="O17" i="36"/>
  <c r="D17" i="36"/>
  <c r="S16" i="36"/>
  <c r="R16" i="36"/>
  <c r="I16" i="36"/>
  <c r="G16" i="36"/>
  <c r="F16" i="36"/>
  <c r="E16" i="36"/>
  <c r="R15" i="36"/>
  <c r="S15" i="36" s="1"/>
  <c r="I15" i="36"/>
  <c r="G15" i="36"/>
  <c r="F15" i="36"/>
  <c r="E15" i="36"/>
  <c r="R14" i="36"/>
  <c r="S14" i="36" s="1"/>
  <c r="G14" i="36"/>
  <c r="F14" i="36"/>
  <c r="I14" i="36" s="1"/>
  <c r="E14" i="36"/>
  <c r="R13" i="36"/>
  <c r="G13" i="36"/>
  <c r="F13" i="36"/>
  <c r="E13" i="36"/>
  <c r="I13" i="36" s="1"/>
  <c r="R12" i="36"/>
  <c r="G12" i="36"/>
  <c r="F12" i="36"/>
  <c r="E12" i="36"/>
  <c r="I12" i="36" s="1"/>
  <c r="R11" i="36"/>
  <c r="R17" i="36" s="1"/>
  <c r="I11" i="36"/>
  <c r="F11" i="36"/>
  <c r="E11" i="36"/>
  <c r="R10" i="36"/>
  <c r="H10" i="36"/>
  <c r="G10" i="36"/>
  <c r="F10" i="36"/>
  <c r="E10" i="36"/>
  <c r="I10" i="36" s="1"/>
  <c r="S11" i="36" l="1"/>
  <c r="S17" i="36" s="1"/>
  <c r="D25" i="33" l="1"/>
  <c r="I13" i="33"/>
  <c r="R13" i="33"/>
  <c r="S13" i="33"/>
  <c r="K12" i="25"/>
  <c r="U12" i="25"/>
  <c r="I10" i="33"/>
  <c r="R10" i="33"/>
  <c r="S10" i="33"/>
  <c r="I11" i="33"/>
  <c r="R11" i="33"/>
  <c r="S11" i="33"/>
  <c r="I12" i="33"/>
  <c r="S12" i="33"/>
  <c r="I14" i="33"/>
  <c r="R14" i="33"/>
  <c r="S14" i="33"/>
  <c r="I15" i="33"/>
  <c r="R15" i="33"/>
  <c r="S15" i="33"/>
  <c r="I16" i="33"/>
  <c r="S16" i="33"/>
  <c r="I17" i="33"/>
  <c r="S17" i="33"/>
  <c r="I18" i="33"/>
  <c r="S18" i="33"/>
  <c r="I19" i="33"/>
  <c r="S19" i="33"/>
  <c r="I20" i="33"/>
  <c r="R20" i="33"/>
  <c r="R25" i="33" s="1"/>
  <c r="S20" i="33"/>
  <c r="E25" i="33"/>
  <c r="F25" i="33"/>
  <c r="G25" i="33"/>
  <c r="H25" i="33"/>
  <c r="S25" i="33"/>
  <c r="R16" i="30"/>
  <c r="S16" i="30" s="1"/>
  <c r="I16" i="30"/>
  <c r="R14" i="30"/>
  <c r="S14" i="30" s="1"/>
  <c r="I14" i="30"/>
  <c r="R13" i="30"/>
  <c r="S13" i="30" s="1"/>
  <c r="I13" i="30"/>
  <c r="R12" i="30"/>
  <c r="S12" i="30" s="1"/>
  <c r="I12" i="30"/>
  <c r="S11" i="30"/>
  <c r="I25" i="33" l="1"/>
  <c r="I11" i="27"/>
  <c r="I12" i="27"/>
  <c r="I13" i="27"/>
  <c r="R11" i="27"/>
  <c r="S11" i="27" s="1"/>
  <c r="R12" i="27"/>
  <c r="S12" i="27" s="1"/>
  <c r="R13" i="27"/>
  <c r="S13" i="27" s="1"/>
  <c r="R10" i="27"/>
  <c r="S10" i="27" s="1"/>
  <c r="T18" i="25"/>
  <c r="U18" i="25" s="1"/>
  <c r="T19" i="25"/>
  <c r="U19" i="25" s="1"/>
  <c r="I10" i="27"/>
  <c r="T16" i="25"/>
  <c r="U16" i="25" s="1"/>
  <c r="T13" i="25"/>
  <c r="U13" i="25" s="1"/>
  <c r="I15" i="18"/>
  <c r="R11" i="18"/>
  <c r="R12" i="18"/>
  <c r="R13" i="18"/>
  <c r="R14" i="18"/>
  <c r="R15" i="18"/>
  <c r="R16" i="18"/>
  <c r="R20" i="18"/>
  <c r="R21" i="18"/>
  <c r="R22" i="18"/>
  <c r="R10" i="18"/>
  <c r="T21" i="25"/>
  <c r="U21" i="25" s="1"/>
  <c r="T22" i="25"/>
  <c r="U22" i="25" s="1"/>
  <c r="T27" i="25"/>
  <c r="U27" i="25" s="1"/>
  <c r="T28" i="25"/>
  <c r="U28" i="25" s="1"/>
  <c r="T26" i="25"/>
  <c r="U26" i="25" s="1"/>
  <c r="T24" i="25"/>
  <c r="U24" i="25" s="1"/>
  <c r="T23" i="25"/>
  <c r="U23" i="25" s="1"/>
  <c r="T11" i="25"/>
  <c r="U11" i="25" s="1"/>
  <c r="T10" i="25"/>
  <c r="U10" i="25" s="1"/>
  <c r="K28" i="25"/>
  <c r="K27" i="25"/>
  <c r="K26" i="25"/>
  <c r="T25" i="25"/>
  <c r="U25" i="25" s="1"/>
  <c r="K25" i="25"/>
  <c r="K24" i="25"/>
  <c r="K23" i="25"/>
  <c r="K22" i="25"/>
  <c r="K21" i="25"/>
  <c r="K19" i="25"/>
  <c r="K18" i="25"/>
  <c r="T17" i="25"/>
  <c r="U17" i="25" s="1"/>
  <c r="K17" i="25"/>
  <c r="K16" i="25"/>
  <c r="T15" i="25"/>
  <c r="U15" i="25" s="1"/>
  <c r="K15" i="25"/>
  <c r="K13" i="25"/>
  <c r="K11" i="25"/>
  <c r="K10" i="25"/>
  <c r="R11" i="22"/>
  <c r="S11" i="22" s="1"/>
  <c r="R13" i="22"/>
  <c r="S13" i="22" s="1"/>
  <c r="R14" i="22"/>
  <c r="U30" i="25" l="1"/>
  <c r="H16" i="22"/>
  <c r="G16" i="22"/>
  <c r="F16" i="22"/>
  <c r="E16" i="22"/>
  <c r="D16" i="22"/>
  <c r="H137" i="20"/>
  <c r="G137" i="20"/>
  <c r="F137" i="20"/>
  <c r="E137" i="20"/>
  <c r="D137" i="20"/>
  <c r="R136" i="20"/>
  <c r="S136" i="20" s="1"/>
  <c r="Q136" i="20"/>
  <c r="O136" i="20"/>
  <c r="M136" i="20"/>
  <c r="K136" i="20"/>
  <c r="I136" i="20"/>
  <c r="R135" i="20"/>
  <c r="S135" i="20" s="1"/>
  <c r="Q135" i="20"/>
  <c r="O135" i="20"/>
  <c r="M135" i="20"/>
  <c r="K135" i="20"/>
  <c r="I135" i="20"/>
  <c r="R134" i="20"/>
  <c r="S134" i="20" s="1"/>
  <c r="Q134" i="20"/>
  <c r="O134" i="20"/>
  <c r="M134" i="20"/>
  <c r="K134" i="20"/>
  <c r="I134" i="20"/>
  <c r="R133" i="20"/>
  <c r="S133" i="20" s="1"/>
  <c r="Q133" i="20"/>
  <c r="O133" i="20"/>
  <c r="M133" i="20"/>
  <c r="K133" i="20"/>
  <c r="I133" i="20"/>
  <c r="R132" i="20"/>
  <c r="S132" i="20" s="1"/>
  <c r="Q132" i="20"/>
  <c r="O132" i="20"/>
  <c r="M132" i="20"/>
  <c r="K132" i="20"/>
  <c r="I132" i="20"/>
  <c r="R131" i="20"/>
  <c r="S131" i="20" s="1"/>
  <c r="Q131" i="20"/>
  <c r="O131" i="20"/>
  <c r="M131" i="20"/>
  <c r="K131" i="20"/>
  <c r="I131" i="20"/>
  <c r="R130" i="20"/>
  <c r="S130" i="20" s="1"/>
  <c r="Q130" i="20"/>
  <c r="O130" i="20"/>
  <c r="M130" i="20"/>
  <c r="K130" i="20"/>
  <c r="I130" i="20"/>
  <c r="R129" i="20"/>
  <c r="S129" i="20" s="1"/>
  <c r="Q129" i="20"/>
  <c r="O129" i="20"/>
  <c r="M129" i="20"/>
  <c r="K129" i="20"/>
  <c r="I129" i="20"/>
  <c r="R128" i="20"/>
  <c r="S128" i="20" s="1"/>
  <c r="Q128" i="20"/>
  <c r="O128" i="20"/>
  <c r="M128" i="20"/>
  <c r="K128" i="20"/>
  <c r="I128" i="20"/>
  <c r="R127" i="20"/>
  <c r="S127" i="20" s="1"/>
  <c r="Q127" i="20"/>
  <c r="O127" i="20"/>
  <c r="M127" i="20"/>
  <c r="K127" i="20"/>
  <c r="I127" i="20"/>
  <c r="R126" i="20"/>
  <c r="S126" i="20" s="1"/>
  <c r="Q126" i="20"/>
  <c r="O126" i="20"/>
  <c r="M126" i="20"/>
  <c r="K126" i="20"/>
  <c r="I126" i="20"/>
  <c r="R125" i="20"/>
  <c r="S125" i="20" s="1"/>
  <c r="Q125" i="20"/>
  <c r="O125" i="20"/>
  <c r="M125" i="20"/>
  <c r="K125" i="20"/>
  <c r="I125" i="20"/>
  <c r="R124" i="20"/>
  <c r="S124" i="20" s="1"/>
  <c r="Q124" i="20"/>
  <c r="O124" i="20"/>
  <c r="M124" i="20"/>
  <c r="K124" i="20"/>
  <c r="I124" i="20"/>
  <c r="R123" i="20"/>
  <c r="S123" i="20" s="1"/>
  <c r="Q123" i="20"/>
  <c r="O123" i="20"/>
  <c r="M123" i="20"/>
  <c r="K123" i="20"/>
  <c r="I123" i="20"/>
  <c r="R122" i="20"/>
  <c r="S122" i="20" s="1"/>
  <c r="Q122" i="20"/>
  <c r="O122" i="20"/>
  <c r="M122" i="20"/>
  <c r="K122" i="20"/>
  <c r="I122" i="20"/>
  <c r="R121" i="20"/>
  <c r="S121" i="20" s="1"/>
  <c r="Q121" i="20"/>
  <c r="O121" i="20"/>
  <c r="M121" i="20"/>
  <c r="K121" i="20"/>
  <c r="I121" i="20"/>
  <c r="R120" i="20"/>
  <c r="S120" i="20" s="1"/>
  <c r="Q120" i="20"/>
  <c r="O120" i="20"/>
  <c r="M120" i="20"/>
  <c r="K120" i="20"/>
  <c r="I120" i="20"/>
  <c r="R119" i="20"/>
  <c r="S119" i="20" s="1"/>
  <c r="Q119" i="20"/>
  <c r="O119" i="20"/>
  <c r="M119" i="20"/>
  <c r="K119" i="20"/>
  <c r="I119" i="20"/>
  <c r="R118" i="20"/>
  <c r="S118" i="20" s="1"/>
  <c r="Q118" i="20"/>
  <c r="O118" i="20"/>
  <c r="M118" i="20"/>
  <c r="K118" i="20"/>
  <c r="I118" i="20"/>
  <c r="R117" i="20"/>
  <c r="S117" i="20" s="1"/>
  <c r="Q117" i="20"/>
  <c r="O117" i="20"/>
  <c r="M117" i="20"/>
  <c r="K117" i="20"/>
  <c r="I117" i="20"/>
  <c r="R116" i="20"/>
  <c r="S116" i="20" s="1"/>
  <c r="Q116" i="20"/>
  <c r="O116" i="20"/>
  <c r="M116" i="20"/>
  <c r="K116" i="20"/>
  <c r="I116" i="20"/>
  <c r="R115" i="20"/>
  <c r="S115" i="20" s="1"/>
  <c r="Q115" i="20"/>
  <c r="O115" i="20"/>
  <c r="M115" i="20"/>
  <c r="K115" i="20"/>
  <c r="I115" i="20"/>
  <c r="R114" i="20"/>
  <c r="S114" i="20" s="1"/>
  <c r="Q114" i="20"/>
  <c r="O114" i="20"/>
  <c r="M114" i="20"/>
  <c r="K114" i="20"/>
  <c r="I114" i="20"/>
  <c r="R113" i="20"/>
  <c r="S113" i="20" s="1"/>
  <c r="Q113" i="20"/>
  <c r="O113" i="20"/>
  <c r="M113" i="20"/>
  <c r="K113" i="20"/>
  <c r="I113" i="20"/>
  <c r="R112" i="20"/>
  <c r="S112" i="20" s="1"/>
  <c r="Q112" i="20"/>
  <c r="O112" i="20"/>
  <c r="M112" i="20"/>
  <c r="K112" i="20"/>
  <c r="I112" i="20"/>
  <c r="R111" i="20"/>
  <c r="S111" i="20" s="1"/>
  <c r="Q111" i="20"/>
  <c r="O111" i="20"/>
  <c r="M111" i="20"/>
  <c r="K111" i="20"/>
  <c r="I111" i="20"/>
  <c r="R110" i="20"/>
  <c r="S110" i="20" s="1"/>
  <c r="Q110" i="20"/>
  <c r="O110" i="20"/>
  <c r="M110" i="20"/>
  <c r="K110" i="20"/>
  <c r="I110" i="20"/>
  <c r="R109" i="20"/>
  <c r="S109" i="20" s="1"/>
  <c r="Q109" i="20"/>
  <c r="O109" i="20"/>
  <c r="M109" i="20"/>
  <c r="K109" i="20"/>
  <c r="I109" i="20"/>
  <c r="R108" i="20"/>
  <c r="S108" i="20" s="1"/>
  <c r="Q108" i="20"/>
  <c r="O108" i="20"/>
  <c r="M108" i="20"/>
  <c r="K108" i="20"/>
  <c r="I108" i="20"/>
  <c r="R107" i="20"/>
  <c r="S107" i="20" s="1"/>
  <c r="Q107" i="20"/>
  <c r="O107" i="20"/>
  <c r="M107" i="20"/>
  <c r="K107" i="20"/>
  <c r="I107" i="20"/>
  <c r="R106" i="20"/>
  <c r="S106" i="20" s="1"/>
  <c r="Q106" i="20"/>
  <c r="O106" i="20"/>
  <c r="M106" i="20"/>
  <c r="K106" i="20"/>
  <c r="I106" i="20"/>
  <c r="R105" i="20"/>
  <c r="S105" i="20" s="1"/>
  <c r="Q105" i="20"/>
  <c r="O105" i="20"/>
  <c r="M105" i="20"/>
  <c r="K105" i="20"/>
  <c r="I105" i="20"/>
  <c r="R104" i="20"/>
  <c r="S104" i="20" s="1"/>
  <c r="Q104" i="20"/>
  <c r="O104" i="20"/>
  <c r="M104" i="20"/>
  <c r="K104" i="20"/>
  <c r="I104" i="20"/>
  <c r="R103" i="20"/>
  <c r="S103" i="20" s="1"/>
  <c r="Q103" i="20"/>
  <c r="O103" i="20"/>
  <c r="M103" i="20"/>
  <c r="K103" i="20"/>
  <c r="I103" i="20"/>
  <c r="R102" i="20"/>
  <c r="S102" i="20" s="1"/>
  <c r="Q102" i="20"/>
  <c r="O102" i="20"/>
  <c r="M102" i="20"/>
  <c r="K102" i="20"/>
  <c r="I102" i="20"/>
  <c r="R101" i="20"/>
  <c r="S101" i="20" s="1"/>
  <c r="Q101" i="20"/>
  <c r="O101" i="20"/>
  <c r="M101" i="20"/>
  <c r="K101" i="20"/>
  <c r="I101" i="20"/>
  <c r="R100" i="20"/>
  <c r="S100" i="20" s="1"/>
  <c r="Q100" i="20"/>
  <c r="O100" i="20"/>
  <c r="M100" i="20"/>
  <c r="K100" i="20"/>
  <c r="I100" i="20"/>
  <c r="R99" i="20"/>
  <c r="S99" i="20" s="1"/>
  <c r="Q99" i="20"/>
  <c r="O99" i="20"/>
  <c r="M99" i="20"/>
  <c r="K99" i="20"/>
  <c r="I99" i="20"/>
  <c r="R98" i="20"/>
  <c r="S98" i="20" s="1"/>
  <c r="Q98" i="20"/>
  <c r="O98" i="20"/>
  <c r="M98" i="20"/>
  <c r="K98" i="20"/>
  <c r="I98" i="20"/>
  <c r="R97" i="20"/>
  <c r="S97" i="20" s="1"/>
  <c r="Q97" i="20"/>
  <c r="O97" i="20"/>
  <c r="M97" i="20"/>
  <c r="K97" i="20"/>
  <c r="I97" i="20"/>
  <c r="R96" i="20"/>
  <c r="S96" i="20" s="1"/>
  <c r="Q96" i="20"/>
  <c r="O96" i="20"/>
  <c r="M96" i="20"/>
  <c r="K96" i="20"/>
  <c r="I96" i="20"/>
  <c r="R95" i="20"/>
  <c r="S95" i="20" s="1"/>
  <c r="Q95" i="20"/>
  <c r="O95" i="20"/>
  <c r="M95" i="20"/>
  <c r="K95" i="20"/>
  <c r="I95" i="20"/>
  <c r="R94" i="20"/>
  <c r="S94" i="20" s="1"/>
  <c r="Q94" i="20"/>
  <c r="O94" i="20"/>
  <c r="M94" i="20"/>
  <c r="K94" i="20"/>
  <c r="I94" i="20"/>
  <c r="R93" i="20"/>
  <c r="S93" i="20" s="1"/>
  <c r="Q93" i="20"/>
  <c r="O93" i="20"/>
  <c r="M93" i="20"/>
  <c r="K93" i="20"/>
  <c r="I93" i="20"/>
  <c r="R92" i="20"/>
  <c r="S92" i="20" s="1"/>
  <c r="Q92" i="20"/>
  <c r="O92" i="20"/>
  <c r="M92" i="20"/>
  <c r="K92" i="20"/>
  <c r="I92" i="20"/>
  <c r="R91" i="20"/>
  <c r="S91" i="20" s="1"/>
  <c r="Q91" i="20"/>
  <c r="O91" i="20"/>
  <c r="M91" i="20"/>
  <c r="K91" i="20"/>
  <c r="I91" i="20"/>
  <c r="R90" i="20"/>
  <c r="S90" i="20" s="1"/>
  <c r="Q90" i="20"/>
  <c r="O90" i="20"/>
  <c r="M90" i="20"/>
  <c r="K90" i="20"/>
  <c r="I90" i="20"/>
  <c r="R89" i="20"/>
  <c r="S89" i="20" s="1"/>
  <c r="Q89" i="20"/>
  <c r="O89" i="20"/>
  <c r="M89" i="20"/>
  <c r="K89" i="20"/>
  <c r="I89" i="20"/>
  <c r="R88" i="20"/>
  <c r="S88" i="20" s="1"/>
  <c r="Q88" i="20"/>
  <c r="O88" i="20"/>
  <c r="M88" i="20"/>
  <c r="K88" i="20"/>
  <c r="I88" i="20"/>
  <c r="R87" i="20"/>
  <c r="S87" i="20" s="1"/>
  <c r="Q87" i="20"/>
  <c r="O87" i="20"/>
  <c r="M87" i="20"/>
  <c r="K87" i="20"/>
  <c r="I87" i="20"/>
  <c r="R86" i="20"/>
  <c r="S86" i="20" s="1"/>
  <c r="Q86" i="20"/>
  <c r="O86" i="20"/>
  <c r="M86" i="20"/>
  <c r="K86" i="20"/>
  <c r="I86" i="20"/>
  <c r="R85" i="20"/>
  <c r="S85" i="20" s="1"/>
  <c r="Q85" i="20"/>
  <c r="O85" i="20"/>
  <c r="M85" i="20"/>
  <c r="K85" i="20"/>
  <c r="I85" i="20"/>
  <c r="R84" i="20"/>
  <c r="S84" i="20" s="1"/>
  <c r="Q84" i="20"/>
  <c r="O84" i="20"/>
  <c r="M84" i="20"/>
  <c r="K84" i="20"/>
  <c r="I84" i="20"/>
  <c r="R83" i="20"/>
  <c r="S83" i="20" s="1"/>
  <c r="Q83" i="20"/>
  <c r="O83" i="20"/>
  <c r="M83" i="20"/>
  <c r="K83" i="20"/>
  <c r="I83" i="20"/>
  <c r="R82" i="20"/>
  <c r="S82" i="20" s="1"/>
  <c r="Q82" i="20"/>
  <c r="O82" i="20"/>
  <c r="M82" i="20"/>
  <c r="K82" i="20"/>
  <c r="I82" i="20"/>
  <c r="R81" i="20"/>
  <c r="S81" i="20" s="1"/>
  <c r="Q81" i="20"/>
  <c r="O81" i="20"/>
  <c r="M81" i="20"/>
  <c r="K81" i="20"/>
  <c r="I81" i="20"/>
  <c r="R80" i="20"/>
  <c r="S80" i="20" s="1"/>
  <c r="Q80" i="20"/>
  <c r="O80" i="20"/>
  <c r="M80" i="20"/>
  <c r="K80" i="20"/>
  <c r="I80" i="20"/>
  <c r="R79" i="20"/>
  <c r="S79" i="20" s="1"/>
  <c r="Q79" i="20"/>
  <c r="O79" i="20"/>
  <c r="M79" i="20"/>
  <c r="K79" i="20"/>
  <c r="I79" i="20"/>
  <c r="R78" i="20"/>
  <c r="S78" i="20" s="1"/>
  <c r="Q78" i="20"/>
  <c r="O78" i="20"/>
  <c r="M78" i="20"/>
  <c r="K78" i="20"/>
  <c r="I78" i="20"/>
  <c r="R77" i="20"/>
  <c r="S77" i="20" s="1"/>
  <c r="Q77" i="20"/>
  <c r="O77" i="20"/>
  <c r="M77" i="20"/>
  <c r="K77" i="20"/>
  <c r="I77" i="20"/>
  <c r="R76" i="20"/>
  <c r="S76" i="20" s="1"/>
  <c r="Q76" i="20"/>
  <c r="O76" i="20"/>
  <c r="M76" i="20"/>
  <c r="K76" i="20"/>
  <c r="I76" i="20"/>
  <c r="R75" i="20"/>
  <c r="S75" i="20" s="1"/>
  <c r="Q75" i="20"/>
  <c r="O75" i="20"/>
  <c r="M75" i="20"/>
  <c r="K75" i="20"/>
  <c r="I75" i="20"/>
  <c r="R74" i="20"/>
  <c r="S74" i="20" s="1"/>
  <c r="Q74" i="20"/>
  <c r="O74" i="20"/>
  <c r="M74" i="20"/>
  <c r="K74" i="20"/>
  <c r="I74" i="20"/>
  <c r="R73" i="20"/>
  <c r="S73" i="20" s="1"/>
  <c r="Q73" i="20"/>
  <c r="O73" i="20"/>
  <c r="M73" i="20"/>
  <c r="K73" i="20"/>
  <c r="I73" i="20"/>
  <c r="R72" i="20"/>
  <c r="S72" i="20" s="1"/>
  <c r="Q72" i="20"/>
  <c r="O72" i="20"/>
  <c r="M72" i="20"/>
  <c r="K72" i="20"/>
  <c r="I72" i="20"/>
  <c r="R71" i="20"/>
  <c r="S71" i="20" s="1"/>
  <c r="Q71" i="20"/>
  <c r="O71" i="20"/>
  <c r="M71" i="20"/>
  <c r="K71" i="20"/>
  <c r="I71" i="20"/>
  <c r="R70" i="20"/>
  <c r="S70" i="20" s="1"/>
  <c r="Q70" i="20"/>
  <c r="O70" i="20"/>
  <c r="M70" i="20"/>
  <c r="K70" i="20"/>
  <c r="I70" i="20"/>
  <c r="R69" i="20"/>
  <c r="S69" i="20" s="1"/>
  <c r="Q69" i="20"/>
  <c r="O69" i="20"/>
  <c r="M69" i="20"/>
  <c r="K69" i="20"/>
  <c r="I69" i="20"/>
  <c r="R68" i="20"/>
  <c r="S68" i="20" s="1"/>
  <c r="Q68" i="20"/>
  <c r="O68" i="20"/>
  <c r="M68" i="20"/>
  <c r="K68" i="20"/>
  <c r="I68" i="20"/>
  <c r="R67" i="20"/>
  <c r="S67" i="20" s="1"/>
  <c r="Q67" i="20"/>
  <c r="O67" i="20"/>
  <c r="M67" i="20"/>
  <c r="K67" i="20"/>
  <c r="I67" i="20"/>
  <c r="R66" i="20"/>
  <c r="S66" i="20" s="1"/>
  <c r="Q66" i="20"/>
  <c r="O66" i="20"/>
  <c r="M66" i="20"/>
  <c r="K66" i="20"/>
  <c r="I66" i="20"/>
  <c r="R65" i="20"/>
  <c r="S65" i="20" s="1"/>
  <c r="Q65" i="20"/>
  <c r="O65" i="20"/>
  <c r="M65" i="20"/>
  <c r="K65" i="20"/>
  <c r="I65" i="20"/>
  <c r="R64" i="20"/>
  <c r="S64" i="20" s="1"/>
  <c r="Q64" i="20"/>
  <c r="O64" i="20"/>
  <c r="M64" i="20"/>
  <c r="K64" i="20"/>
  <c r="I64" i="20"/>
  <c r="R63" i="20"/>
  <c r="S63" i="20" s="1"/>
  <c r="Q63" i="20"/>
  <c r="O63" i="20"/>
  <c r="M63" i="20"/>
  <c r="K63" i="20"/>
  <c r="I63" i="20"/>
  <c r="R62" i="20"/>
  <c r="S62" i="20" s="1"/>
  <c r="Q62" i="20"/>
  <c r="O62" i="20"/>
  <c r="M62" i="20"/>
  <c r="K62" i="20"/>
  <c r="I62" i="20"/>
  <c r="R61" i="20"/>
  <c r="S61" i="20" s="1"/>
  <c r="Q61" i="20"/>
  <c r="O61" i="20"/>
  <c r="M61" i="20"/>
  <c r="K61" i="20"/>
  <c r="I61" i="20"/>
  <c r="R60" i="20"/>
  <c r="S60" i="20" s="1"/>
  <c r="Q60" i="20"/>
  <c r="O60" i="20"/>
  <c r="M60" i="20"/>
  <c r="K60" i="20"/>
  <c r="I60" i="20"/>
  <c r="R59" i="20"/>
  <c r="S59" i="20" s="1"/>
  <c r="Q59" i="20"/>
  <c r="O59" i="20"/>
  <c r="M59" i="20"/>
  <c r="K59" i="20"/>
  <c r="I59" i="20"/>
  <c r="R58" i="20"/>
  <c r="S58" i="20" s="1"/>
  <c r="Q58" i="20"/>
  <c r="O58" i="20"/>
  <c r="M58" i="20"/>
  <c r="K58" i="20"/>
  <c r="I58" i="20"/>
  <c r="R57" i="20"/>
  <c r="S57" i="20" s="1"/>
  <c r="Q57" i="20"/>
  <c r="O57" i="20"/>
  <c r="M57" i="20"/>
  <c r="K57" i="20"/>
  <c r="I57" i="20"/>
  <c r="R56" i="20"/>
  <c r="S56" i="20" s="1"/>
  <c r="Q56" i="20"/>
  <c r="O56" i="20"/>
  <c r="M56" i="20"/>
  <c r="K56" i="20"/>
  <c r="I56" i="20"/>
  <c r="R55" i="20"/>
  <c r="S55" i="20" s="1"/>
  <c r="Q55" i="20"/>
  <c r="O55" i="20"/>
  <c r="M55" i="20"/>
  <c r="K55" i="20"/>
  <c r="I55" i="20"/>
  <c r="R54" i="20"/>
  <c r="S54" i="20" s="1"/>
  <c r="Q54" i="20"/>
  <c r="O54" i="20"/>
  <c r="M54" i="20"/>
  <c r="K54" i="20"/>
  <c r="I54" i="20"/>
  <c r="R53" i="20"/>
  <c r="S53" i="20" s="1"/>
  <c r="Q53" i="20"/>
  <c r="O53" i="20"/>
  <c r="M53" i="20"/>
  <c r="K53" i="20"/>
  <c r="I53" i="20"/>
  <c r="R52" i="20"/>
  <c r="S52" i="20" s="1"/>
  <c r="Q52" i="20"/>
  <c r="O52" i="20"/>
  <c r="M52" i="20"/>
  <c r="K52" i="20"/>
  <c r="I52" i="20"/>
  <c r="R51" i="20"/>
  <c r="S51" i="20" s="1"/>
  <c r="Q51" i="20"/>
  <c r="O51" i="20"/>
  <c r="M51" i="20"/>
  <c r="K51" i="20"/>
  <c r="I51" i="20"/>
  <c r="R50" i="20"/>
  <c r="S50" i="20" s="1"/>
  <c r="Q50" i="20"/>
  <c r="O50" i="20"/>
  <c r="M50" i="20"/>
  <c r="K50" i="20"/>
  <c r="I50" i="20"/>
  <c r="R49" i="20"/>
  <c r="S49" i="20" s="1"/>
  <c r="Q49" i="20"/>
  <c r="O49" i="20"/>
  <c r="M49" i="20"/>
  <c r="K49" i="20"/>
  <c r="I49" i="20"/>
  <c r="R48" i="20"/>
  <c r="S48" i="20" s="1"/>
  <c r="Q48" i="20"/>
  <c r="O48" i="20"/>
  <c r="M48" i="20"/>
  <c r="K48" i="20"/>
  <c r="I48" i="20"/>
  <c r="R47" i="20"/>
  <c r="S47" i="20" s="1"/>
  <c r="Q47" i="20"/>
  <c r="O47" i="20"/>
  <c r="M47" i="20"/>
  <c r="K47" i="20"/>
  <c r="I47" i="20"/>
  <c r="R46" i="20"/>
  <c r="S46" i="20" s="1"/>
  <c r="Q46" i="20"/>
  <c r="O46" i="20"/>
  <c r="M46" i="20"/>
  <c r="K46" i="20"/>
  <c r="I46" i="20"/>
  <c r="R45" i="20"/>
  <c r="S45" i="20" s="1"/>
  <c r="Q45" i="20"/>
  <c r="O45" i="20"/>
  <c r="M45" i="20"/>
  <c r="K45" i="20"/>
  <c r="I45" i="20"/>
  <c r="R44" i="20"/>
  <c r="S44" i="20" s="1"/>
  <c r="Q44" i="20"/>
  <c r="O44" i="20"/>
  <c r="M44" i="20"/>
  <c r="K44" i="20"/>
  <c r="I44" i="20"/>
  <c r="R43" i="20"/>
  <c r="S43" i="20" s="1"/>
  <c r="Q43" i="20"/>
  <c r="O43" i="20"/>
  <c r="M43" i="20"/>
  <c r="K43" i="20"/>
  <c r="I43" i="20"/>
  <c r="R42" i="20"/>
  <c r="S42" i="20" s="1"/>
  <c r="Q42" i="20"/>
  <c r="O42" i="20"/>
  <c r="M42" i="20"/>
  <c r="K42" i="20"/>
  <c r="I42" i="20"/>
  <c r="R41" i="20"/>
  <c r="S41" i="20" s="1"/>
  <c r="Q41" i="20"/>
  <c r="O41" i="20"/>
  <c r="M41" i="20"/>
  <c r="K41" i="20"/>
  <c r="I41" i="20"/>
  <c r="R40" i="20"/>
  <c r="S40" i="20" s="1"/>
  <c r="Q40" i="20"/>
  <c r="O40" i="20"/>
  <c r="M40" i="20"/>
  <c r="K40" i="20"/>
  <c r="I40" i="20"/>
  <c r="R39" i="20"/>
  <c r="S39" i="20" s="1"/>
  <c r="Q39" i="20"/>
  <c r="O39" i="20"/>
  <c r="M39" i="20"/>
  <c r="K39" i="20"/>
  <c r="I39" i="20"/>
  <c r="R38" i="20"/>
  <c r="S38" i="20" s="1"/>
  <c r="Q38" i="20"/>
  <c r="O38" i="20"/>
  <c r="M38" i="20"/>
  <c r="K38" i="20"/>
  <c r="I38" i="20"/>
  <c r="R37" i="20"/>
  <c r="S37" i="20" s="1"/>
  <c r="Q37" i="20"/>
  <c r="O37" i="20"/>
  <c r="M37" i="20"/>
  <c r="K37" i="20"/>
  <c r="I37" i="20"/>
  <c r="R36" i="20"/>
  <c r="S36" i="20" s="1"/>
  <c r="Q36" i="20"/>
  <c r="O36" i="20"/>
  <c r="M36" i="20"/>
  <c r="K36" i="20"/>
  <c r="I36" i="20"/>
  <c r="R35" i="20"/>
  <c r="S35" i="20" s="1"/>
  <c r="Q35" i="20"/>
  <c r="O35" i="20"/>
  <c r="M35" i="20"/>
  <c r="K35" i="20"/>
  <c r="I35" i="20"/>
  <c r="R34" i="20"/>
  <c r="S34" i="20" s="1"/>
  <c r="Q34" i="20"/>
  <c r="O34" i="20"/>
  <c r="M34" i="20"/>
  <c r="K34" i="20"/>
  <c r="I34" i="20"/>
  <c r="R33" i="20"/>
  <c r="S33" i="20" s="1"/>
  <c r="Q33" i="20"/>
  <c r="O33" i="20"/>
  <c r="M33" i="20"/>
  <c r="K33" i="20"/>
  <c r="I33" i="20"/>
  <c r="R32" i="20"/>
  <c r="S32" i="20" s="1"/>
  <c r="Q32" i="20"/>
  <c r="O32" i="20"/>
  <c r="M32" i="20"/>
  <c r="K32" i="20"/>
  <c r="I32" i="20"/>
  <c r="R31" i="20"/>
  <c r="S31" i="20" s="1"/>
  <c r="Q31" i="20"/>
  <c r="O31" i="20"/>
  <c r="M31" i="20"/>
  <c r="K31" i="20"/>
  <c r="I31" i="20"/>
  <c r="R30" i="20"/>
  <c r="S30" i="20" s="1"/>
  <c r="Q30" i="20"/>
  <c r="O30" i="20"/>
  <c r="M30" i="20"/>
  <c r="K30" i="20"/>
  <c r="I30" i="20"/>
  <c r="R29" i="20"/>
  <c r="S29" i="20" s="1"/>
  <c r="Q29" i="20"/>
  <c r="O29" i="20"/>
  <c r="M29" i="20"/>
  <c r="K29" i="20"/>
  <c r="I29" i="20"/>
  <c r="R28" i="20"/>
  <c r="S28" i="20" s="1"/>
  <c r="Q28" i="20"/>
  <c r="O28" i="20"/>
  <c r="M28" i="20"/>
  <c r="K28" i="20"/>
  <c r="I28" i="20"/>
  <c r="R27" i="20"/>
  <c r="S27" i="20" s="1"/>
  <c r="Q27" i="20"/>
  <c r="O27" i="20"/>
  <c r="M27" i="20"/>
  <c r="K27" i="20"/>
  <c r="I27" i="20"/>
  <c r="R26" i="20"/>
  <c r="S26" i="20" s="1"/>
  <c r="Q26" i="20"/>
  <c r="O26" i="20"/>
  <c r="M26" i="20"/>
  <c r="K26" i="20"/>
  <c r="I26" i="20"/>
  <c r="R25" i="20"/>
  <c r="S25" i="20" s="1"/>
  <c r="Q25" i="20"/>
  <c r="O25" i="20"/>
  <c r="M25" i="20"/>
  <c r="K25" i="20"/>
  <c r="I25" i="20"/>
  <c r="R24" i="20"/>
  <c r="S24" i="20" s="1"/>
  <c r="Q24" i="20"/>
  <c r="O24" i="20"/>
  <c r="M24" i="20"/>
  <c r="K24" i="20"/>
  <c r="I24" i="20"/>
  <c r="R23" i="20"/>
  <c r="S23" i="20" s="1"/>
  <c r="Q23" i="20"/>
  <c r="O23" i="20"/>
  <c r="M23" i="20"/>
  <c r="K23" i="20"/>
  <c r="I23" i="20"/>
  <c r="R22" i="20"/>
  <c r="S22" i="20" s="1"/>
  <c r="Q22" i="20"/>
  <c r="O22" i="20"/>
  <c r="M22" i="20"/>
  <c r="K22" i="20"/>
  <c r="I22" i="20"/>
  <c r="R21" i="20"/>
  <c r="S21" i="20" s="1"/>
  <c r="Q21" i="20"/>
  <c r="O21" i="20"/>
  <c r="M21" i="20"/>
  <c r="K21" i="20"/>
  <c r="I21" i="20"/>
  <c r="R20" i="20"/>
  <c r="S20" i="20" s="1"/>
  <c r="Q20" i="20"/>
  <c r="O20" i="20"/>
  <c r="M20" i="20"/>
  <c r="K20" i="20"/>
  <c r="I20" i="20"/>
  <c r="R19" i="20"/>
  <c r="S19" i="20" s="1"/>
  <c r="Q19" i="20"/>
  <c r="O19" i="20"/>
  <c r="M19" i="20"/>
  <c r="K19" i="20"/>
  <c r="I19" i="20"/>
  <c r="R18" i="20"/>
  <c r="S18" i="20" s="1"/>
  <c r="Q18" i="20"/>
  <c r="O18" i="20"/>
  <c r="M18" i="20"/>
  <c r="K18" i="20"/>
  <c r="I18" i="20"/>
  <c r="R17" i="20"/>
  <c r="S17" i="20" s="1"/>
  <c r="Q17" i="20"/>
  <c r="O17" i="20"/>
  <c r="M17" i="20"/>
  <c r="K17" i="20"/>
  <c r="I17" i="20"/>
  <c r="R16" i="20"/>
  <c r="S16" i="20" s="1"/>
  <c r="Q16" i="20"/>
  <c r="O16" i="20"/>
  <c r="M16" i="20"/>
  <c r="K16" i="20"/>
  <c r="I16" i="20"/>
  <c r="R15" i="20"/>
  <c r="S15" i="20" s="1"/>
  <c r="Q15" i="20"/>
  <c r="O15" i="20"/>
  <c r="M15" i="20"/>
  <c r="K15" i="20"/>
  <c r="I15" i="20"/>
  <c r="R14" i="20"/>
  <c r="S14" i="20" s="1"/>
  <c r="Q14" i="20"/>
  <c r="O14" i="20"/>
  <c r="M14" i="20"/>
  <c r="K14" i="20"/>
  <c r="I14" i="20"/>
  <c r="R13" i="20"/>
  <c r="S13" i="20" s="1"/>
  <c r="Q13" i="20"/>
  <c r="O13" i="20"/>
  <c r="M13" i="20"/>
  <c r="K13" i="20"/>
  <c r="I13" i="20"/>
  <c r="R12" i="20"/>
  <c r="S12" i="20" s="1"/>
  <c r="Q12" i="20"/>
  <c r="O12" i="20"/>
  <c r="M12" i="20"/>
  <c r="K12" i="20"/>
  <c r="I12" i="20"/>
  <c r="R11" i="20"/>
  <c r="S11" i="20" s="1"/>
  <c r="Q11" i="20"/>
  <c r="O11" i="20"/>
  <c r="M11" i="20"/>
  <c r="K11" i="20"/>
  <c r="I11" i="20"/>
  <c r="R10" i="20"/>
  <c r="Q10" i="20"/>
  <c r="O10" i="20"/>
  <c r="M10" i="20"/>
  <c r="K10" i="20"/>
  <c r="I10" i="20"/>
  <c r="R137" i="20" l="1"/>
  <c r="I137" i="20"/>
  <c r="R16" i="22"/>
  <c r="I16" i="22"/>
  <c r="S10" i="20"/>
  <c r="S137" i="20" s="1"/>
  <c r="S15" i="18" l="1"/>
  <c r="S16" i="18"/>
  <c r="S23" i="18"/>
  <c r="R23" i="18" l="1"/>
  <c r="I21" i="18"/>
  <c r="I22" i="18"/>
  <c r="I20" i="18"/>
  <c r="S14" i="18"/>
  <c r="S13" i="18"/>
  <c r="S12" i="18"/>
  <c r="S11" i="18"/>
  <c r="S10" i="18"/>
  <c r="K82" i="16"/>
  <c r="C20" i="16" s="1"/>
  <c r="J82" i="16"/>
  <c r="M24" i="3"/>
  <c r="M23" i="3"/>
  <c r="M22" i="3"/>
  <c r="M21" i="3"/>
  <c r="M20" i="3"/>
  <c r="M19" i="3"/>
  <c r="M18" i="3"/>
  <c r="L18" i="3"/>
  <c r="L17" i="3"/>
  <c r="M16" i="3"/>
  <c r="L16" i="3"/>
  <c r="M15" i="3"/>
  <c r="L15" i="3"/>
  <c r="M14" i="3"/>
  <c r="L14" i="3"/>
  <c r="M13" i="3"/>
  <c r="L13" i="3"/>
  <c r="M12" i="3"/>
  <c r="L12" i="3"/>
  <c r="M11" i="3"/>
  <c r="L11" i="3"/>
  <c r="M10" i="3"/>
  <c r="L10" i="3"/>
  <c r="I10" i="18" l="1"/>
  <c r="I14" i="18"/>
  <c r="I11" i="18"/>
  <c r="I13" i="18"/>
  <c r="P10" i="6" l="1"/>
  <c r="N10" i="6"/>
  <c r="R17" i="4"/>
  <c r="S17" i="4" s="1"/>
  <c r="Q17" i="4"/>
  <c r="M17" i="4"/>
  <c r="K17" i="4"/>
  <c r="I17" i="4"/>
  <c r="O17" i="4" s="1"/>
  <c r="R15" i="4"/>
  <c r="S15" i="4" s="1"/>
  <c r="Q15" i="4"/>
  <c r="M15" i="4"/>
  <c r="K15" i="4"/>
  <c r="I15" i="4"/>
  <c r="O15" i="4" s="1"/>
  <c r="R14" i="4"/>
  <c r="S14" i="4" s="1"/>
  <c r="Q14" i="4"/>
  <c r="O14" i="4"/>
  <c r="M14" i="4"/>
  <c r="K14" i="4"/>
  <c r="I14" i="4"/>
  <c r="R13" i="4"/>
  <c r="S13" i="4" s="1"/>
  <c r="Q13" i="4"/>
  <c r="M13" i="4"/>
  <c r="K13" i="4"/>
  <c r="I13" i="4"/>
  <c r="O13" i="4" s="1"/>
  <c r="R12" i="4"/>
  <c r="S12" i="4" s="1"/>
  <c r="Q12" i="4"/>
  <c r="M12" i="4"/>
  <c r="K12" i="4"/>
  <c r="I12" i="4"/>
  <c r="O12" i="4" s="1"/>
  <c r="R11" i="4"/>
  <c r="S11" i="4" s="1"/>
  <c r="Q11" i="4"/>
  <c r="M11" i="4"/>
  <c r="K11" i="4"/>
  <c r="I11" i="4"/>
  <c r="O11" i="4" s="1"/>
  <c r="J10" i="6" l="1"/>
  <c r="G137" i="6"/>
  <c r="F137" i="6"/>
  <c r="E137" i="6"/>
  <c r="C137" i="6"/>
  <c r="Q136" i="6"/>
  <c r="R136" i="6" s="1"/>
  <c r="P136" i="6"/>
  <c r="N136" i="6"/>
  <c r="L136" i="6"/>
  <c r="J136" i="6"/>
  <c r="H136" i="6"/>
  <c r="Q135" i="6"/>
  <c r="R135" i="6" s="1"/>
  <c r="P135" i="6"/>
  <c r="N135" i="6"/>
  <c r="L135" i="6"/>
  <c r="J135" i="6"/>
  <c r="H135" i="6"/>
  <c r="Q134" i="6"/>
  <c r="R134" i="6" s="1"/>
  <c r="P134" i="6"/>
  <c r="N134" i="6"/>
  <c r="L134" i="6"/>
  <c r="J134" i="6"/>
  <c r="H134" i="6"/>
  <c r="Q133" i="6"/>
  <c r="R133" i="6" s="1"/>
  <c r="P133" i="6"/>
  <c r="N133" i="6"/>
  <c r="L133" i="6"/>
  <c r="J133" i="6"/>
  <c r="H133" i="6"/>
  <c r="Q132" i="6"/>
  <c r="R132" i="6" s="1"/>
  <c r="P132" i="6"/>
  <c r="N132" i="6"/>
  <c r="L132" i="6"/>
  <c r="J132" i="6"/>
  <c r="H132" i="6"/>
  <c r="Q131" i="6"/>
  <c r="R131" i="6" s="1"/>
  <c r="P131" i="6"/>
  <c r="N131" i="6"/>
  <c r="L131" i="6"/>
  <c r="J131" i="6"/>
  <c r="H131" i="6"/>
  <c r="Q130" i="6"/>
  <c r="R130" i="6" s="1"/>
  <c r="P130" i="6"/>
  <c r="N130" i="6"/>
  <c r="L130" i="6"/>
  <c r="J130" i="6"/>
  <c r="H130" i="6"/>
  <c r="Q129" i="6"/>
  <c r="R129" i="6" s="1"/>
  <c r="P129" i="6"/>
  <c r="N129" i="6"/>
  <c r="L129" i="6"/>
  <c r="J129" i="6"/>
  <c r="H129" i="6"/>
  <c r="Q128" i="6"/>
  <c r="R128" i="6" s="1"/>
  <c r="P128" i="6"/>
  <c r="N128" i="6"/>
  <c r="L128" i="6"/>
  <c r="J128" i="6"/>
  <c r="H128" i="6"/>
  <c r="Q127" i="6"/>
  <c r="R127" i="6" s="1"/>
  <c r="P127" i="6"/>
  <c r="N127" i="6"/>
  <c r="L127" i="6"/>
  <c r="J127" i="6"/>
  <c r="H127" i="6"/>
  <c r="Q126" i="6"/>
  <c r="R126" i="6" s="1"/>
  <c r="P126" i="6"/>
  <c r="N126" i="6"/>
  <c r="L126" i="6"/>
  <c r="J126" i="6"/>
  <c r="H126" i="6"/>
  <c r="Q125" i="6"/>
  <c r="R125" i="6" s="1"/>
  <c r="P125" i="6"/>
  <c r="N125" i="6"/>
  <c r="L125" i="6"/>
  <c r="J125" i="6"/>
  <c r="H125" i="6"/>
  <c r="Q124" i="6"/>
  <c r="R124" i="6" s="1"/>
  <c r="P124" i="6"/>
  <c r="N124" i="6"/>
  <c r="L124" i="6"/>
  <c r="J124" i="6"/>
  <c r="H124" i="6"/>
  <c r="Q123" i="6"/>
  <c r="R123" i="6" s="1"/>
  <c r="P123" i="6"/>
  <c r="N123" i="6"/>
  <c r="L123" i="6"/>
  <c r="J123" i="6"/>
  <c r="H123" i="6"/>
  <c r="Q122" i="6"/>
  <c r="R122" i="6" s="1"/>
  <c r="P122" i="6"/>
  <c r="N122" i="6"/>
  <c r="L122" i="6"/>
  <c r="J122" i="6"/>
  <c r="H122" i="6"/>
  <c r="Q121" i="6"/>
  <c r="R121" i="6" s="1"/>
  <c r="P121" i="6"/>
  <c r="N121" i="6"/>
  <c r="L121" i="6"/>
  <c r="J121" i="6"/>
  <c r="H121" i="6"/>
  <c r="Q120" i="6"/>
  <c r="R120" i="6" s="1"/>
  <c r="P120" i="6"/>
  <c r="N120" i="6"/>
  <c r="L120" i="6"/>
  <c r="J120" i="6"/>
  <c r="H120" i="6"/>
  <c r="Q119" i="6"/>
  <c r="R119" i="6" s="1"/>
  <c r="P119" i="6"/>
  <c r="N119" i="6"/>
  <c r="L119" i="6"/>
  <c r="J119" i="6"/>
  <c r="H119" i="6"/>
  <c r="Q118" i="6"/>
  <c r="R118" i="6" s="1"/>
  <c r="P118" i="6"/>
  <c r="N118" i="6"/>
  <c r="L118" i="6"/>
  <c r="J118" i="6"/>
  <c r="H118" i="6"/>
  <c r="Q117" i="6"/>
  <c r="R117" i="6" s="1"/>
  <c r="P117" i="6"/>
  <c r="N117" i="6"/>
  <c r="L117" i="6"/>
  <c r="J117" i="6"/>
  <c r="H117" i="6"/>
  <c r="Q116" i="6"/>
  <c r="R116" i="6" s="1"/>
  <c r="P116" i="6"/>
  <c r="N116" i="6"/>
  <c r="L116" i="6"/>
  <c r="J116" i="6"/>
  <c r="H116" i="6"/>
  <c r="Q115" i="6"/>
  <c r="R115" i="6" s="1"/>
  <c r="P115" i="6"/>
  <c r="N115" i="6"/>
  <c r="L115" i="6"/>
  <c r="J115" i="6"/>
  <c r="H115" i="6"/>
  <c r="Q114" i="6"/>
  <c r="R114" i="6" s="1"/>
  <c r="P114" i="6"/>
  <c r="N114" i="6"/>
  <c r="L114" i="6"/>
  <c r="J114" i="6"/>
  <c r="H114" i="6"/>
  <c r="Q113" i="6"/>
  <c r="R113" i="6" s="1"/>
  <c r="P113" i="6"/>
  <c r="N113" i="6"/>
  <c r="L113" i="6"/>
  <c r="J113" i="6"/>
  <c r="H113" i="6"/>
  <c r="Q112" i="6"/>
  <c r="R112" i="6" s="1"/>
  <c r="P112" i="6"/>
  <c r="N112" i="6"/>
  <c r="L112" i="6"/>
  <c r="J112" i="6"/>
  <c r="H112" i="6"/>
  <c r="Q111" i="6"/>
  <c r="R111" i="6" s="1"/>
  <c r="P111" i="6"/>
  <c r="N111" i="6"/>
  <c r="L111" i="6"/>
  <c r="J111" i="6"/>
  <c r="H111" i="6"/>
  <c r="Q110" i="6"/>
  <c r="R110" i="6" s="1"/>
  <c r="P110" i="6"/>
  <c r="N110" i="6"/>
  <c r="L110" i="6"/>
  <c r="J110" i="6"/>
  <c r="H110" i="6"/>
  <c r="Q109" i="6"/>
  <c r="R109" i="6" s="1"/>
  <c r="P109" i="6"/>
  <c r="N109" i="6"/>
  <c r="L109" i="6"/>
  <c r="J109" i="6"/>
  <c r="H109" i="6"/>
  <c r="Q108" i="6"/>
  <c r="R108" i="6" s="1"/>
  <c r="P108" i="6"/>
  <c r="N108" i="6"/>
  <c r="L108" i="6"/>
  <c r="D108" i="6"/>
  <c r="H108" i="6" s="1"/>
  <c r="Q107" i="6"/>
  <c r="R107" i="6" s="1"/>
  <c r="P107" i="6"/>
  <c r="N107" i="6"/>
  <c r="L107" i="6"/>
  <c r="J107" i="6"/>
  <c r="H107" i="6"/>
  <c r="Q106" i="6"/>
  <c r="R106" i="6" s="1"/>
  <c r="P106" i="6"/>
  <c r="N106" i="6"/>
  <c r="J106" i="6"/>
  <c r="H106" i="6"/>
  <c r="Q105" i="6"/>
  <c r="R105" i="6" s="1"/>
  <c r="P105" i="6"/>
  <c r="N105" i="6"/>
  <c r="L105" i="6"/>
  <c r="J105" i="6"/>
  <c r="H105" i="6"/>
  <c r="Q104" i="6"/>
  <c r="R104" i="6" s="1"/>
  <c r="P104" i="6"/>
  <c r="N104" i="6"/>
  <c r="L104" i="6"/>
  <c r="J104" i="6"/>
  <c r="H104" i="6"/>
  <c r="Q103" i="6"/>
  <c r="R103" i="6" s="1"/>
  <c r="P103" i="6"/>
  <c r="N103" i="6"/>
  <c r="L103" i="6"/>
  <c r="J103" i="6"/>
  <c r="H103" i="6"/>
  <c r="Q102" i="6"/>
  <c r="R102" i="6" s="1"/>
  <c r="P102" i="6"/>
  <c r="N102" i="6"/>
  <c r="L102" i="6"/>
  <c r="J102" i="6"/>
  <c r="H102" i="6"/>
  <c r="Q101" i="6"/>
  <c r="R101" i="6" s="1"/>
  <c r="P101" i="6"/>
  <c r="N101" i="6"/>
  <c r="L101" i="6"/>
  <c r="J101" i="6"/>
  <c r="H101" i="6"/>
  <c r="Q100" i="6"/>
  <c r="R100" i="6" s="1"/>
  <c r="P100" i="6"/>
  <c r="N100" i="6"/>
  <c r="L100" i="6"/>
  <c r="J100" i="6"/>
  <c r="H100" i="6"/>
  <c r="Q99" i="6"/>
  <c r="R99" i="6" s="1"/>
  <c r="P99" i="6"/>
  <c r="N99" i="6"/>
  <c r="L99" i="6"/>
  <c r="J99" i="6"/>
  <c r="H99" i="6"/>
  <c r="Q98" i="6"/>
  <c r="R98" i="6" s="1"/>
  <c r="P98" i="6"/>
  <c r="N98" i="6"/>
  <c r="L98" i="6"/>
  <c r="J98" i="6"/>
  <c r="H98" i="6"/>
  <c r="Q97" i="6"/>
  <c r="R97" i="6" s="1"/>
  <c r="P97" i="6"/>
  <c r="N97" i="6"/>
  <c r="L97" i="6"/>
  <c r="J97" i="6"/>
  <c r="H97" i="6"/>
  <c r="Q96" i="6"/>
  <c r="R96" i="6" s="1"/>
  <c r="P96" i="6"/>
  <c r="N96" i="6"/>
  <c r="L96" i="6"/>
  <c r="J96" i="6"/>
  <c r="H96" i="6"/>
  <c r="Q95" i="6"/>
  <c r="R95" i="6" s="1"/>
  <c r="P95" i="6"/>
  <c r="N95" i="6"/>
  <c r="L95" i="6"/>
  <c r="J95" i="6"/>
  <c r="H95" i="6"/>
  <c r="Q94" i="6"/>
  <c r="R94" i="6" s="1"/>
  <c r="P94" i="6"/>
  <c r="N94" i="6"/>
  <c r="L94" i="6"/>
  <c r="J94" i="6"/>
  <c r="H94" i="6"/>
  <c r="Q93" i="6"/>
  <c r="R93" i="6" s="1"/>
  <c r="P93" i="6"/>
  <c r="N93" i="6"/>
  <c r="L93" i="6"/>
  <c r="J93" i="6"/>
  <c r="H93" i="6"/>
  <c r="Q92" i="6"/>
  <c r="R92" i="6" s="1"/>
  <c r="P92" i="6"/>
  <c r="N92" i="6"/>
  <c r="L92" i="6"/>
  <c r="J92" i="6"/>
  <c r="H92" i="6"/>
  <c r="Q91" i="6"/>
  <c r="R91" i="6" s="1"/>
  <c r="P91" i="6"/>
  <c r="N91" i="6"/>
  <c r="L91" i="6"/>
  <c r="J91" i="6"/>
  <c r="H91" i="6"/>
  <c r="Q90" i="6"/>
  <c r="R90" i="6" s="1"/>
  <c r="P90" i="6"/>
  <c r="N90" i="6"/>
  <c r="L90" i="6"/>
  <c r="J90" i="6"/>
  <c r="H90" i="6"/>
  <c r="Q89" i="6"/>
  <c r="R89" i="6" s="1"/>
  <c r="P89" i="6"/>
  <c r="N89" i="6"/>
  <c r="L89" i="6"/>
  <c r="J89" i="6"/>
  <c r="H89" i="6"/>
  <c r="Q88" i="6"/>
  <c r="R88" i="6" s="1"/>
  <c r="P88" i="6"/>
  <c r="N88" i="6"/>
  <c r="L88" i="6"/>
  <c r="J88" i="6"/>
  <c r="H88" i="6"/>
  <c r="Q87" i="6"/>
  <c r="R87" i="6" s="1"/>
  <c r="P87" i="6"/>
  <c r="N87" i="6"/>
  <c r="L87" i="6"/>
  <c r="J87" i="6"/>
  <c r="H87" i="6"/>
  <c r="Q86" i="6"/>
  <c r="R86" i="6" s="1"/>
  <c r="P86" i="6"/>
  <c r="N86" i="6"/>
  <c r="L86" i="6"/>
  <c r="J86" i="6"/>
  <c r="H86" i="6"/>
  <c r="Q85" i="6"/>
  <c r="R85" i="6" s="1"/>
  <c r="P85" i="6"/>
  <c r="N85" i="6"/>
  <c r="L85" i="6"/>
  <c r="J85" i="6"/>
  <c r="H85" i="6"/>
  <c r="Q84" i="6"/>
  <c r="R84" i="6" s="1"/>
  <c r="P84" i="6"/>
  <c r="N84" i="6"/>
  <c r="L84" i="6"/>
  <c r="J84" i="6"/>
  <c r="H84" i="6"/>
  <c r="Q83" i="6"/>
  <c r="R83" i="6" s="1"/>
  <c r="P83" i="6"/>
  <c r="N83" i="6"/>
  <c r="L83" i="6"/>
  <c r="J83" i="6"/>
  <c r="H83" i="6"/>
  <c r="Q82" i="6"/>
  <c r="R82" i="6" s="1"/>
  <c r="P82" i="6"/>
  <c r="N82" i="6"/>
  <c r="L82" i="6"/>
  <c r="J82" i="6"/>
  <c r="H82" i="6"/>
  <c r="Q81" i="6"/>
  <c r="R81" i="6" s="1"/>
  <c r="P81" i="6"/>
  <c r="N81" i="6"/>
  <c r="L81" i="6"/>
  <c r="J81" i="6"/>
  <c r="H81" i="6"/>
  <c r="Q80" i="6"/>
  <c r="R80" i="6" s="1"/>
  <c r="P80" i="6"/>
  <c r="N80" i="6"/>
  <c r="L80" i="6"/>
  <c r="J80" i="6"/>
  <c r="H80" i="6"/>
  <c r="Q79" i="6"/>
  <c r="R79" i="6" s="1"/>
  <c r="P79" i="6"/>
  <c r="N79" i="6"/>
  <c r="L79" i="6"/>
  <c r="J79" i="6"/>
  <c r="H79" i="6"/>
  <c r="Q78" i="6"/>
  <c r="R78" i="6" s="1"/>
  <c r="P78" i="6"/>
  <c r="N78" i="6"/>
  <c r="L78" i="6"/>
  <c r="J78" i="6"/>
  <c r="H78" i="6"/>
  <c r="Q77" i="6"/>
  <c r="R77" i="6" s="1"/>
  <c r="P77" i="6"/>
  <c r="N77" i="6"/>
  <c r="L77" i="6"/>
  <c r="J77" i="6"/>
  <c r="H77" i="6"/>
  <c r="Q76" i="6"/>
  <c r="R76" i="6" s="1"/>
  <c r="P76" i="6"/>
  <c r="N76" i="6"/>
  <c r="L76" i="6"/>
  <c r="J76" i="6"/>
  <c r="H76" i="6"/>
  <c r="Q75" i="6"/>
  <c r="R75" i="6" s="1"/>
  <c r="P75" i="6"/>
  <c r="N75" i="6"/>
  <c r="L75" i="6"/>
  <c r="J75" i="6"/>
  <c r="H75" i="6"/>
  <c r="Q74" i="6"/>
  <c r="R74" i="6" s="1"/>
  <c r="P74" i="6"/>
  <c r="N74" i="6"/>
  <c r="L74" i="6"/>
  <c r="J74" i="6"/>
  <c r="H74" i="6"/>
  <c r="Q73" i="6"/>
  <c r="R73" i="6" s="1"/>
  <c r="P73" i="6"/>
  <c r="N73" i="6"/>
  <c r="L73" i="6"/>
  <c r="J73" i="6"/>
  <c r="H73" i="6"/>
  <c r="Q72" i="6"/>
  <c r="R72" i="6" s="1"/>
  <c r="P72" i="6"/>
  <c r="N72" i="6"/>
  <c r="L72" i="6"/>
  <c r="J72" i="6"/>
  <c r="H72" i="6"/>
  <c r="Q71" i="6"/>
  <c r="R71" i="6" s="1"/>
  <c r="P71" i="6"/>
  <c r="N71" i="6"/>
  <c r="L71" i="6"/>
  <c r="J71" i="6"/>
  <c r="H71" i="6"/>
  <c r="Q70" i="6"/>
  <c r="R70" i="6" s="1"/>
  <c r="P70" i="6"/>
  <c r="N70" i="6"/>
  <c r="L70" i="6"/>
  <c r="J70" i="6"/>
  <c r="H70" i="6"/>
  <c r="Q69" i="6"/>
  <c r="R69" i="6" s="1"/>
  <c r="P69" i="6"/>
  <c r="N69" i="6"/>
  <c r="L69" i="6"/>
  <c r="J69" i="6"/>
  <c r="H69" i="6"/>
  <c r="Q68" i="6"/>
  <c r="R68" i="6" s="1"/>
  <c r="P68" i="6"/>
  <c r="N68" i="6"/>
  <c r="L68" i="6"/>
  <c r="J68" i="6"/>
  <c r="H68" i="6"/>
  <c r="Q67" i="6"/>
  <c r="R67" i="6" s="1"/>
  <c r="P67" i="6"/>
  <c r="N67" i="6"/>
  <c r="L67" i="6"/>
  <c r="J67" i="6"/>
  <c r="H67" i="6"/>
  <c r="Q66" i="6"/>
  <c r="R66" i="6" s="1"/>
  <c r="P66" i="6"/>
  <c r="N66" i="6"/>
  <c r="L66" i="6"/>
  <c r="J66" i="6"/>
  <c r="H66" i="6"/>
  <c r="Q65" i="6"/>
  <c r="R65" i="6" s="1"/>
  <c r="P65" i="6"/>
  <c r="N65" i="6"/>
  <c r="L65" i="6"/>
  <c r="J65" i="6"/>
  <c r="H65" i="6"/>
  <c r="Q64" i="6"/>
  <c r="R64" i="6" s="1"/>
  <c r="P64" i="6"/>
  <c r="N64" i="6"/>
  <c r="L64" i="6"/>
  <c r="J64" i="6"/>
  <c r="H64" i="6"/>
  <c r="Q63" i="6"/>
  <c r="R63" i="6" s="1"/>
  <c r="P63" i="6"/>
  <c r="N63" i="6"/>
  <c r="L63" i="6"/>
  <c r="J63" i="6"/>
  <c r="H63" i="6"/>
  <c r="Q62" i="6"/>
  <c r="R62" i="6" s="1"/>
  <c r="P62" i="6"/>
  <c r="N62" i="6"/>
  <c r="L62" i="6"/>
  <c r="J62" i="6"/>
  <c r="H62" i="6"/>
  <c r="Q61" i="6"/>
  <c r="R61" i="6" s="1"/>
  <c r="P61" i="6"/>
  <c r="N61" i="6"/>
  <c r="L61" i="6"/>
  <c r="J61" i="6"/>
  <c r="H61" i="6"/>
  <c r="Q60" i="6"/>
  <c r="R60" i="6" s="1"/>
  <c r="P60" i="6"/>
  <c r="N60" i="6"/>
  <c r="L60" i="6"/>
  <c r="J60" i="6"/>
  <c r="H60" i="6"/>
  <c r="Q59" i="6"/>
  <c r="R59" i="6" s="1"/>
  <c r="P59" i="6"/>
  <c r="N59" i="6"/>
  <c r="L59" i="6"/>
  <c r="J59" i="6"/>
  <c r="H59" i="6"/>
  <c r="Q58" i="6"/>
  <c r="R58" i="6" s="1"/>
  <c r="P58" i="6"/>
  <c r="N58" i="6"/>
  <c r="L58" i="6"/>
  <c r="J58" i="6"/>
  <c r="H58" i="6"/>
  <c r="Q57" i="6"/>
  <c r="R57" i="6" s="1"/>
  <c r="P57" i="6"/>
  <c r="N57" i="6"/>
  <c r="L57" i="6"/>
  <c r="J57" i="6"/>
  <c r="H57" i="6"/>
  <c r="R56" i="6"/>
  <c r="P56" i="6"/>
  <c r="N56" i="6"/>
  <c r="L56" i="6"/>
  <c r="J56" i="6"/>
  <c r="H56" i="6"/>
  <c r="Q55" i="6"/>
  <c r="R55" i="6" s="1"/>
  <c r="P55" i="6"/>
  <c r="N55" i="6"/>
  <c r="L55" i="6"/>
  <c r="J55" i="6"/>
  <c r="H55" i="6"/>
  <c r="Q54" i="6"/>
  <c r="R54" i="6" s="1"/>
  <c r="P54" i="6"/>
  <c r="N54" i="6"/>
  <c r="L54" i="6"/>
  <c r="J54" i="6"/>
  <c r="H54" i="6"/>
  <c r="R53" i="6"/>
  <c r="P53" i="6"/>
  <c r="N53" i="6"/>
  <c r="L53" i="6"/>
  <c r="J53" i="6"/>
  <c r="H53" i="6"/>
  <c r="Q52" i="6"/>
  <c r="R52" i="6" s="1"/>
  <c r="P52" i="6"/>
  <c r="N52" i="6"/>
  <c r="L52" i="6"/>
  <c r="J52" i="6"/>
  <c r="H52" i="6"/>
  <c r="R51" i="6"/>
  <c r="P51" i="6"/>
  <c r="L51" i="6"/>
  <c r="N51" i="6" s="1"/>
  <c r="J51" i="6"/>
  <c r="H51" i="6"/>
  <c r="Q50" i="6"/>
  <c r="R50" i="6" s="1"/>
  <c r="P50" i="6"/>
  <c r="L50" i="6"/>
  <c r="N50" i="6" s="1"/>
  <c r="J50" i="6"/>
  <c r="H50" i="6"/>
  <c r="R49" i="6"/>
  <c r="P49" i="6"/>
  <c r="L49" i="6"/>
  <c r="N49" i="6" s="1"/>
  <c r="D49" i="6"/>
  <c r="J49" i="6" s="1"/>
  <c r="Q48" i="6"/>
  <c r="R48" i="6" s="1"/>
  <c r="P48" i="6"/>
  <c r="L48" i="6"/>
  <c r="N48" i="6" s="1"/>
  <c r="J48" i="6"/>
  <c r="H48" i="6"/>
  <c r="Q47" i="6"/>
  <c r="R47" i="6" s="1"/>
  <c r="P47" i="6"/>
  <c r="L47" i="6"/>
  <c r="N47" i="6" s="1"/>
  <c r="J47" i="6"/>
  <c r="H47" i="6"/>
  <c r="Q46" i="6"/>
  <c r="R46" i="6" s="1"/>
  <c r="P46" i="6"/>
  <c r="L46" i="6"/>
  <c r="N46" i="6" s="1"/>
  <c r="J46" i="6"/>
  <c r="H46" i="6"/>
  <c r="Q45" i="6"/>
  <c r="R45" i="6" s="1"/>
  <c r="P45" i="6"/>
  <c r="L45" i="6"/>
  <c r="N45" i="6" s="1"/>
  <c r="J45" i="6"/>
  <c r="H45" i="6"/>
  <c r="R44" i="6"/>
  <c r="P44" i="6"/>
  <c r="L44" i="6"/>
  <c r="N44" i="6" s="1"/>
  <c r="J44" i="6"/>
  <c r="H44" i="6"/>
  <c r="Q43" i="6"/>
  <c r="R43" i="6" s="1"/>
  <c r="P43" i="6"/>
  <c r="L43" i="6"/>
  <c r="N43" i="6" s="1"/>
  <c r="J43" i="6"/>
  <c r="H43" i="6"/>
  <c r="Q42" i="6"/>
  <c r="R42" i="6" s="1"/>
  <c r="P42" i="6"/>
  <c r="L42" i="6"/>
  <c r="N42" i="6" s="1"/>
  <c r="J42" i="6"/>
  <c r="H42" i="6"/>
  <c r="Q41" i="6"/>
  <c r="R41" i="6" s="1"/>
  <c r="P41" i="6"/>
  <c r="L41" i="6"/>
  <c r="N41" i="6" s="1"/>
  <c r="J41" i="6"/>
  <c r="H41" i="6"/>
  <c r="Q40" i="6"/>
  <c r="R40" i="6" s="1"/>
  <c r="P40" i="6"/>
  <c r="L40" i="6"/>
  <c r="N40" i="6" s="1"/>
  <c r="J40" i="6"/>
  <c r="H40" i="6"/>
  <c r="R39" i="6"/>
  <c r="P39" i="6"/>
  <c r="L39" i="6"/>
  <c r="N39" i="6" s="1"/>
  <c r="J39" i="6"/>
  <c r="H39" i="6"/>
  <c r="R38" i="6"/>
  <c r="P38" i="6"/>
  <c r="L38" i="6"/>
  <c r="N38" i="6" s="1"/>
  <c r="J38" i="6"/>
  <c r="H38" i="6"/>
  <c r="Q37" i="6"/>
  <c r="R37" i="6" s="1"/>
  <c r="P37" i="6"/>
  <c r="L37" i="6"/>
  <c r="N37" i="6" s="1"/>
  <c r="J37" i="6"/>
  <c r="H37" i="6"/>
  <c r="Q36" i="6"/>
  <c r="R36" i="6" s="1"/>
  <c r="P36" i="6"/>
  <c r="L36" i="6"/>
  <c r="N36" i="6" s="1"/>
  <c r="J36" i="6"/>
  <c r="H36" i="6"/>
  <c r="Q35" i="6"/>
  <c r="R35" i="6" s="1"/>
  <c r="P35" i="6"/>
  <c r="L35" i="6"/>
  <c r="N35" i="6" s="1"/>
  <c r="J35" i="6"/>
  <c r="H35" i="6"/>
  <c r="Q34" i="6"/>
  <c r="R34" i="6" s="1"/>
  <c r="P34" i="6"/>
  <c r="L34" i="6"/>
  <c r="N34" i="6" s="1"/>
  <c r="J34" i="6"/>
  <c r="H34" i="6"/>
  <c r="Q33" i="6"/>
  <c r="R33" i="6" s="1"/>
  <c r="P33" i="6"/>
  <c r="L33" i="6"/>
  <c r="N33" i="6" s="1"/>
  <c r="J33" i="6"/>
  <c r="H33" i="6"/>
  <c r="Q32" i="6"/>
  <c r="R32" i="6" s="1"/>
  <c r="P32" i="6"/>
  <c r="L32" i="6"/>
  <c r="N32" i="6" s="1"/>
  <c r="J32" i="6"/>
  <c r="H32" i="6"/>
  <c r="Q31" i="6"/>
  <c r="R31" i="6" s="1"/>
  <c r="P31" i="6"/>
  <c r="L31" i="6"/>
  <c r="N31" i="6" s="1"/>
  <c r="J31" i="6"/>
  <c r="H31" i="6"/>
  <c r="Q30" i="6"/>
  <c r="R30" i="6" s="1"/>
  <c r="P30" i="6"/>
  <c r="L30" i="6"/>
  <c r="N30" i="6" s="1"/>
  <c r="J30" i="6"/>
  <c r="H30" i="6"/>
  <c r="Q29" i="6"/>
  <c r="R29" i="6" s="1"/>
  <c r="P29" i="6"/>
  <c r="L29" i="6"/>
  <c r="N29" i="6" s="1"/>
  <c r="J29" i="6"/>
  <c r="H29" i="6"/>
  <c r="Q28" i="6"/>
  <c r="R28" i="6" s="1"/>
  <c r="P28" i="6"/>
  <c r="L28" i="6"/>
  <c r="N28" i="6" s="1"/>
  <c r="J28" i="6"/>
  <c r="H28" i="6"/>
  <c r="Q27" i="6"/>
  <c r="R27" i="6" s="1"/>
  <c r="P27" i="6"/>
  <c r="L27" i="6"/>
  <c r="N27" i="6" s="1"/>
  <c r="J27" i="6"/>
  <c r="H27" i="6"/>
  <c r="Q26" i="6"/>
  <c r="R26" i="6" s="1"/>
  <c r="P26" i="6"/>
  <c r="L26" i="6"/>
  <c r="N26" i="6" s="1"/>
  <c r="J26" i="6"/>
  <c r="H26" i="6"/>
  <c r="Q25" i="6"/>
  <c r="R25" i="6" s="1"/>
  <c r="P25" i="6"/>
  <c r="L25" i="6"/>
  <c r="N25" i="6" s="1"/>
  <c r="J25" i="6"/>
  <c r="H25" i="6"/>
  <c r="Q24" i="6"/>
  <c r="R24" i="6" s="1"/>
  <c r="P24" i="6"/>
  <c r="L24" i="6"/>
  <c r="N24" i="6" s="1"/>
  <c r="J24" i="6"/>
  <c r="H24" i="6"/>
  <c r="Q23" i="6"/>
  <c r="R23" i="6" s="1"/>
  <c r="P23" i="6"/>
  <c r="N23" i="6"/>
  <c r="L23" i="6"/>
  <c r="J23" i="6"/>
  <c r="H23" i="6"/>
  <c r="Q22" i="6"/>
  <c r="R22" i="6" s="1"/>
  <c r="P22" i="6"/>
  <c r="L22" i="6"/>
  <c r="N22" i="6" s="1"/>
  <c r="J22" i="6"/>
  <c r="H22" i="6"/>
  <c r="Q21" i="6"/>
  <c r="R21" i="6" s="1"/>
  <c r="P21" i="6"/>
  <c r="L21" i="6"/>
  <c r="N21" i="6" s="1"/>
  <c r="J21" i="6"/>
  <c r="H21" i="6"/>
  <c r="Q20" i="6"/>
  <c r="R20" i="6" s="1"/>
  <c r="P20" i="6"/>
  <c r="L20" i="6"/>
  <c r="J20" i="6"/>
  <c r="H20" i="6"/>
  <c r="Q19" i="6"/>
  <c r="R19" i="6" s="1"/>
  <c r="P19" i="6"/>
  <c r="L19" i="6"/>
  <c r="N19" i="6" s="1"/>
  <c r="J19" i="6"/>
  <c r="H19" i="6"/>
  <c r="Q18" i="6"/>
  <c r="R18" i="6" s="1"/>
  <c r="P18" i="6"/>
  <c r="L18" i="6"/>
  <c r="N18" i="6" s="1"/>
  <c r="J18" i="6"/>
  <c r="H18" i="6"/>
  <c r="Q17" i="6"/>
  <c r="R17" i="6" s="1"/>
  <c r="P17" i="6"/>
  <c r="L17" i="6"/>
  <c r="N17" i="6" s="1"/>
  <c r="J17" i="6"/>
  <c r="H17" i="6"/>
  <c r="Q16" i="6"/>
  <c r="R16" i="6" s="1"/>
  <c r="P16" i="6"/>
  <c r="L16" i="6"/>
  <c r="N16" i="6" s="1"/>
  <c r="J16" i="6"/>
  <c r="H16" i="6"/>
  <c r="Q15" i="6"/>
  <c r="R15" i="6" s="1"/>
  <c r="P15" i="6"/>
  <c r="L15" i="6"/>
  <c r="N15" i="6" s="1"/>
  <c r="J15" i="6"/>
  <c r="H15" i="6"/>
  <c r="Q14" i="6"/>
  <c r="R14" i="6" s="1"/>
  <c r="P14" i="6"/>
  <c r="L14" i="6"/>
  <c r="N14" i="6" s="1"/>
  <c r="J14" i="6"/>
  <c r="H14" i="6"/>
  <c r="R13" i="6"/>
  <c r="P13" i="6"/>
  <c r="L13" i="6"/>
  <c r="N13" i="6" s="1"/>
  <c r="D13" i="6"/>
  <c r="Q12" i="6"/>
  <c r="R12" i="6" s="1"/>
  <c r="P12" i="6"/>
  <c r="L12" i="6"/>
  <c r="N12" i="6" s="1"/>
  <c r="J12" i="6"/>
  <c r="H12" i="6"/>
  <c r="R11" i="6"/>
  <c r="P11" i="6"/>
  <c r="L11" i="6"/>
  <c r="N11" i="6" s="1"/>
  <c r="J11" i="6"/>
  <c r="H11" i="6"/>
  <c r="Q10" i="6"/>
  <c r="R10" i="6" s="1"/>
  <c r="L10" i="6"/>
  <c r="H10" i="6"/>
  <c r="D137" i="6" l="1"/>
  <c r="J13" i="6"/>
  <c r="H49" i="6"/>
  <c r="J108" i="6"/>
  <c r="H13" i="6"/>
  <c r="H137" i="6" s="1"/>
  <c r="Q137" i="6"/>
  <c r="R137" i="6"/>
  <c r="G24" i="3" l="1"/>
  <c r="G23" i="3"/>
  <c r="G22" i="3"/>
  <c r="G21" i="3"/>
  <c r="G20" i="3"/>
  <c r="G19" i="3"/>
  <c r="G18" i="3"/>
  <c r="G17" i="3"/>
  <c r="G16" i="3"/>
  <c r="G15" i="3"/>
  <c r="G14" i="3"/>
  <c r="G13" i="3"/>
  <c r="G12" i="3"/>
  <c r="G11" i="3"/>
  <c r="G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author>
  </authors>
  <commentList>
    <comment ref="B26" authorId="0" shapeId="0" xr:uid="{D6B5FBE9-E733-4A58-A6FB-3BC3316B982D}">
      <text>
        <r>
          <rPr>
            <b/>
            <sz val="12"/>
            <color indexed="81"/>
            <rFont val="Tahoma"/>
            <family val="2"/>
          </rPr>
          <t xml:space="preserve">CCE:
</t>
        </r>
        <r>
          <rPr>
            <sz val="12"/>
            <color indexed="81"/>
            <rFont val="Tahoma"/>
            <family val="2"/>
          </rPr>
          <t xml:space="preserve">Agregar los códigos UNSPSC completos con los 8 dígitos y cada código UNSPSC separado por un espacio.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Michel</author>
    <author>tc={534DD074-2D48-4B8B-AFE9-B7396D91712B}</author>
    <author>tc={B6921D14-1B95-4A68-BD89-070DC11084B8}</author>
    <author>tc={96C53E80-2B57-446A-B2F5-5591400F44C2}</author>
    <author>tc={2E95060C-FBCE-4472-9B6E-5F690395E801}</author>
  </authors>
  <commentList>
    <comment ref="B19" authorId="0" shapeId="0" xr:uid="{D17EFB3C-144C-4F1B-9BA9-51F423B226D7}">
      <text>
        <r>
          <rPr>
            <b/>
            <sz val="12"/>
            <color indexed="81"/>
            <rFont val="Tahoma"/>
            <family val="2"/>
          </rPr>
          <t xml:space="preserve">CCE:
</t>
        </r>
        <r>
          <rPr>
            <sz val="12"/>
            <color indexed="81"/>
            <rFont val="Tahoma"/>
            <family val="2"/>
          </rPr>
          <t xml:space="preserve">Agregar los códigos UNSPSC completos con los 8 dígitos y cada código UNSPSC separado por un espacio.
</t>
        </r>
      </text>
    </comment>
    <comment ref="C45" authorId="1" shapeId="0" xr:uid="{534DD074-2D48-4B8B-AFE9-B7396D91712B}">
      <text>
        <t>[Threaded comment]
Your version of Excel allows you to read this threaded comment; however, any edits to it will get removed if the file is opened in a newer version of Excel. Learn more: https://go.microsoft.com/fwlink/?linkid=870924
Comment:
    ACTIVA</t>
      </text>
    </comment>
    <comment ref="C46" authorId="2" shapeId="0" xr:uid="{B6921D14-1B95-4A68-BD89-070DC11084B8}">
      <text>
        <t>[Threaded comment]
Your version of Excel allows you to read this threaded comment; however, any edits to it will get removed if the file is opened in a newer version of Excel. Learn more: https://go.microsoft.com/fwlink/?linkid=870924
Comment:
    SWA COLOMBIA</t>
      </text>
    </comment>
    <comment ref="C47" authorId="3" shapeId="0" xr:uid="{96C53E80-2B57-446A-B2F5-5591400F44C2}">
      <text>
        <t>[Threaded comment]
Your version of Excel allows you to read this threaded comment; however, any edits to it will get removed if the file is opened in a newer version of Excel. Learn more: https://go.microsoft.com/fwlink/?linkid=870924
Comment:
    MAYDAY</t>
      </text>
    </comment>
    <comment ref="C48" authorId="4" shapeId="0" xr:uid="{2E95060C-FBCE-4472-9B6E-5F690395E801}">
      <text>
        <t>[Threaded comment]
Your version of Excel allows you to read this threaded comment; however, any edits to it will get removed if the file is opened in a newer version of Excel. Learn more: https://go.microsoft.com/fwlink/?linkid=870924
Comment:
    Telenatioquia</t>
      </text>
    </comment>
  </commentList>
</comments>
</file>

<file path=xl/sharedStrings.xml><?xml version="1.0" encoding="utf-8"?>
<sst xmlns="http://schemas.openxmlformats.org/spreadsheetml/2006/main" count="3698" uniqueCount="1343">
  <si>
    <t xml:space="preserve">PLAN DE ACCIÓN INSTITUCIONAL </t>
  </si>
  <si>
    <t>OBJETIVO</t>
  </si>
  <si>
    <t>Hacer seguimiento metas definidas en el plan estratégico Institucional  Integrado de acuerdo con las funciones y objetivos institucionales.</t>
  </si>
  <si>
    <t>ALCANCE</t>
  </si>
  <si>
    <t>Inicia desde la planeación de las actividades en cada dependencia hasta la divulgación del Plan de Acción Institucional aprobado</t>
  </si>
  <si>
    <t xml:space="preserve">RESPONSABLE </t>
  </si>
  <si>
    <t xml:space="preserve">Elaboración del plan y reporte de evidencias: Profesionales de Getion Organizaicional., profesional de comunicaciones, profesional de Gestion Documental, y demas procesos involucrados en los componenetes. Seguimiento al cumplimiento del plan: Profesional Gestion organizacional </t>
  </si>
  <si>
    <t>CONTROL DE DOCUMENTOS</t>
  </si>
  <si>
    <t>ELABORÓ</t>
  </si>
  <si>
    <t xml:space="preserve">GUSTAVO GARCIA 
Gestion Organizacional </t>
  </si>
  <si>
    <t>REVISÓ</t>
  </si>
  <si>
    <t>ANA LUCIA CABALLERO MUNERA
 Gestión Organizacional</t>
  </si>
  <si>
    <t>APROBÓ</t>
  </si>
  <si>
    <t>Alejandra Hoyos 
Dirección de planeación</t>
  </si>
  <si>
    <t>CÓDIGO</t>
  </si>
  <si>
    <t>GEO-MT-14</t>
  </si>
  <si>
    <t>VERSIÓN</t>
  </si>
  <si>
    <t>05</t>
  </si>
  <si>
    <t>NOMBRE DEL PLAN INTEGRADO</t>
  </si>
  <si>
    <t>Plan de Anticorrupción y Atención al Ciudadano vigencia 2023</t>
  </si>
  <si>
    <t>FUENTE</t>
  </si>
  <si>
    <t xml:space="preserve">Tomado de GEO-PL-02 version 03 Plan de Anticorrupción y Atención al Ciudadano y GEO-MT-13 V03 Seguimiento al PAAC Reportado por gestión Organizacional de la dirección de planeación. </t>
  </si>
  <si>
    <t xml:space="preserve">COMPONENTE </t>
  </si>
  <si>
    <t xml:space="preserve">SUBCOMPONENTE </t>
  </si>
  <si>
    <t xml:space="preserve">ACTIVIDAD </t>
  </si>
  <si>
    <t xml:space="preserve">META </t>
  </si>
  <si>
    <t>% AVANCE 1 (33%)
30 Abril de 2023</t>
  </si>
  <si>
    <t>% AVANCE 2 (33%)
30 de Agosto de 2023</t>
  </si>
  <si>
    <t>% AVANCE 3 (33%)
31 Diciembre de 2023</t>
  </si>
  <si>
    <t xml:space="preserve">% CUMPLIMIENTO </t>
  </si>
  <si>
    <t>OBSERVACION</t>
  </si>
  <si>
    <t>Gestión del riesgo de corrupción – mapa de riesgos de corrupción</t>
  </si>
  <si>
    <t>Política de identificación del riesgo de corrupción</t>
  </si>
  <si>
    <t>Divulgar la política institucional de administración de riesgo.</t>
  </si>
  <si>
    <t>Política divulgada en el publico interno y externo</t>
  </si>
  <si>
    <t>Coordinación de Planeación y Comunicaciones</t>
  </si>
  <si>
    <t>Avance2: En enero en el Comité Institucional de Coordinación de Control Interno, la política de administración del riesgo fue presentada y cuando se sometió a aprobación fue rechazada por carencia de estructura. En este sentido se está en proceso de construcción de la Política de Administración del riesgo, una vez aprobada esta será divulgada. 
Política divulgada y publicada en el sitio Web
avance 3 31/12/2023: 100%</t>
  </si>
  <si>
    <t>Actualización de mapa de riesgos de corrupción</t>
  </si>
  <si>
    <t>Diagnóstico y actualización del mapa de riesgos de la entidad.</t>
  </si>
  <si>
    <t>Mapa de riesgos actualizado</t>
  </si>
  <si>
    <t>Gestión Organizacional</t>
  </si>
  <si>
    <t xml:space="preserve">Esta en proceso de construcción. Se dictó capacitación sobre gestión y administración del riesgo, dirigida a todos los enlaces
El mapa de riesgos se encuentra actualizado y publicado en la intranet de la Organización
avance 3 31/12/2023: 100% </t>
  </si>
  <si>
    <t>Consulta y divulgación</t>
  </si>
  <si>
    <t>Divulgar y mantener disponible el mapa de riesgos de corrupción para su consulta por parte de las partes interesadas</t>
  </si>
  <si>
    <t>Mapa de riesgos divulgado y disponible en un lugar de fácil de acceso</t>
  </si>
  <si>
    <t>Comunicaciones</t>
  </si>
  <si>
    <t xml:space="preserve">Una vez consolidada la matriz de riesgos, se socializa en toda la entidad
Avance 3 31/12/2023: 100%
20-04-2023 Taller Riesgos Organizacionales
29-06-2023 Riesgos anticorrupción
06-06-2023 Socialización de administración de riesgos organizacionales
10-05-2023 Acompañamiento metodológico para la identificación y gestión de los riesgos
</t>
  </si>
  <si>
    <t>Publicar el PAAC en la página web de la entidad para el conocimiento del contenido</t>
  </si>
  <si>
    <t>Plan publicado en la página web institucional</t>
  </si>
  <si>
    <t xml:space="preserve">Se construyó, se aprobó y se publicó en la pagina web oficial de la entidad el PAAC. Cabe recordar que este fue aprobado en Comité Institucional de Gestión del Desempeño el pasado 30 de enero.
avance 3 31/12/2023 100%
ultima actualizacion pagina web 12 de diciembre 2023 </t>
  </si>
  <si>
    <t>Monitoreo y revisión</t>
  </si>
  <si>
    <t>Realizar seguimientos periódicos a la eficacia de controles y acciones establecidos en el mapa de riesgos de corrupción.</t>
  </si>
  <si>
    <t>Dos seguimientos efectuados</t>
  </si>
  <si>
    <t xml:space="preserve">El mapa de riesgos se encuentra en proceso de construcción 
El mapa de riesgos se encuentra construido, y los procesos están ejecutando los controles establecidos, en el mes de diciembre se avance 3 31/12/2023:  100% se realiza por medio de seguimiento a los procesos en :  GEO-FO-11 V02 Evaluacion de Controles Riesgos Asociados al Proceso
Se diligencia por el proceso y se valida con el informe trimestral 
esta en la capeta planes de mejoramiento/ evidencias/informes de gestión en el SG.
</t>
  </si>
  <si>
    <t>Seguimiento</t>
  </si>
  <si>
    <t>Llevar a cabo seguimiento a las acciones que se definan con relación al PAAC</t>
  </si>
  <si>
    <t>Tres seguimientos al PAAC</t>
  </si>
  <si>
    <t>Control interno</t>
  </si>
  <si>
    <t xml:space="preserve">Se hizo el primer seguimiento de las acciones contenidas en el PAAC
Se realiza el segundo seguimiento a las acciones contenidas en el PAAC-pendiente elaborar el informe y publicarlo en la página web de la entidad (quedo en el 20% esta dado por entrega del producto, el cual fue acordado y cumplido la semana siguiente del corte)
avance 3 31/12/2023: 0% justificado en que el informe es con corte al 31/12/2024 y se entrega los primeros 10 dias de la siguiente vigencia </t>
  </si>
  <si>
    <t>Racionalización de tramites</t>
  </si>
  <si>
    <t>Priorizar trámites a intervenir conforme a los criterios definidos por la entidad y de acuerdo al inventario de trámites inscritos en el SUIT</t>
  </si>
  <si>
    <t>Aplicar la metodología de racionalización de los trámites priorizados por la entidad durante la vigencia</t>
  </si>
  <si>
    <t>Estrategia de Racionalización publicada en el SUIT</t>
  </si>
  <si>
    <t>Planeación</t>
  </si>
  <si>
    <t>Se esta resolviendo si Mi Hogar con Viva es otro Procedimiento Administrativo (OPA)
avance 3: 31/12/2023: La entidad realizo diagnóstico y verificación de su marco normativo para la implementación de una estrategia de racionalización de tramites en la entidad ante la Dirección de Participación, Transparencia y Servicio al Ciudadano del departamento administrativo de la función pública donde pudiendo evidenciar que la Empresa de Vivienda de Antioquia-VIVA no tiene ningún trámite, otro procedimiento administrativo – OPA o Consulta de información inscrito en el SUIT para la vigencia 2023.</t>
  </si>
  <si>
    <t>Rendición de cuentas</t>
  </si>
  <si>
    <t>Información de calidad y en lenguaje comprensible</t>
  </si>
  <si>
    <t>Definir actividades que se llevaran a cabo dentro de los procesos de rendición de cuentas</t>
  </si>
  <si>
    <t>Estrategias y actividades definidas
(Planeación)</t>
  </si>
  <si>
    <t>Avance 2: Se esta consolidando la estrategia de rendición de cuentas. Sin embargo ya se hizo el proceso de rendición de cuentas liderado por la Contraloría General de Antioquia.
Se está recolectando los insumos al interior de las direcciones para establecer la estrategia
Avance  3 31/12/2023: comunicaciones entrego documento con la estrategia del plan de rendición de cuentas y las actividades definidas en Plan de rendición de cuentas y plan táctico de rendición de cuentas GDC-MT-09 Plan táctico de rendición de cuentas</t>
  </si>
  <si>
    <t>Difusión por los medios disponibles por la entidad sobre la realización de los eventos de rendición de cuentas</t>
  </si>
  <si>
    <t xml:space="preserve">Avance 2: Se tiene proyectado realizar un evento de rendición de cuentas para el mes de octubre. En este orden de ideas, se esta consolidando la estrategia con su respectiva evaluación del evento 
Avance 3 31/12/2023: se tenia contemplado para el 30 de septiembre , en el plan táctico de rendición de cuentas se ajusta esta actividad para los meses de octubre y noviembre ya que el evento se tendrá la primera semana de diciembre. 
evento 100% EL 06/12/2023 Difundido por medios (pagina web micrositio rendición de cuentas el informe , la encuesta y los videos de rendición de cuentas. </t>
  </si>
  <si>
    <t>Publicaciones de informes de rendición de cuentas</t>
  </si>
  <si>
    <t>Informe de gestión</t>
  </si>
  <si>
    <t>Planeación y comunicaciones</t>
  </si>
  <si>
    <t xml:space="preserve">Se tiene proyectado realizar un evento de rendición de cuentas para el mes de octubre. Sin embargo, del proceso de rendición de cuentas de la Contraloría General de Antioquia se emitió un informe el cual fue difundido en el Comité de Gerencia.
Avance 3 31/12/2023: se tenia contemplado para el 30 de septiembre , en el plan táctico de rendición de cuentas se ajusta esta actividad para los meses de octubre y noviembre ya que el evento se tendrá la primera semana de diciembre. 
evento 100% EL 06/12/2023 Difundido por medios (pagina web micrositio rendición de cuentas el informe , la encuesta y los videos de rendición de cuentas. 
Informe interno rendicion de cuentas (comunicaciones el 26/12/2023) </t>
  </si>
  <si>
    <t>Dialogo de doble vía con la ciudadanía y sus organizaciones</t>
  </si>
  <si>
    <t>Difundir el informe de rendición de cuentas a la comunidad para sugerencias e inquietudes</t>
  </si>
  <si>
    <t>Publicación en página web</t>
  </si>
  <si>
    <t>Avance 2: No se ha realizado el proceso de rendición de cuentas, se tiene proyectado realizar en el mes de octubre 
Avance 3 31/12/2023: se tenia contemplado para el 30 de septiembre , en el plan táctico de rendición de cuentas se ajusta esta actividad para los meses de octubre y noviembre ya que el evento se tendrá la primera semana de diciembre. 
evento 100% EL 06/12/2023 Difundido por medios (pagina web micrositio rendición de cuentas el informe , la encuesta y los videos de rendición de cuentas.
Micrositio comunicaciones 26/12/2023</t>
  </si>
  <si>
    <t>Lleva a cabo un ejercicio de rendición de cuentas con la comunidad</t>
  </si>
  <si>
    <t>Evento realizado</t>
  </si>
  <si>
    <t>No se ha realizado el proceso de rendición de cuentas, se tiene proyectado realizar en el mes de octubre 
Avance 3 31/12/2023: se tenia contemplado para el 30 de septiembre , en el plan táctico de rendición de cuentas se ajusta esta actividad para los meses de octubre y noviembre ya que el evento se tendrá la primera semana de diciembre. 
evento 100% EL 06/12/2023 Difundido por medios (pagina web micrositio rendición de cuentas el informe , la encuesta y los videos de rendición de cuentas.
informe interno rendicion de cuentas (comunicaciones el 26/12/2023</t>
  </si>
  <si>
    <t xml:space="preserve">Incentivos para motivar la cultura de la rendición de cuentas </t>
  </si>
  <si>
    <t>Espacios para acercar a la empresa de vivienda de Antioquia con la ciudadanía</t>
  </si>
  <si>
    <t>Espacios de interacción definidos</t>
  </si>
  <si>
    <t xml:space="preserve">Avance 2: Se han realizado varios eventos de acercamiento de la empresa con la ciudadanía, entre ellas el lanzamiento del Programa de Mi Hogar con Viva en la feria de vivienda en el mes de marzo
Avance 3 31/12/2023:  de definieron los espacios de interacción con la comunidad en la estrategia de rendición de cuentas en plan de rendición de cuentas y las actividades definidas en Plan de rendición de cuentas y plan táctico de rendición de cuentas (formulario, Mailyng, intranet, redes sociales, chat,)
Informe interno rendicion de cuentas (comunicaciones el 26/12/2023) </t>
  </si>
  <si>
    <t>Evaluación y retroalimentación a la gestión institucional</t>
  </si>
  <si>
    <t>Realizar la evaluación y seguimiento por parte de control interno</t>
  </si>
  <si>
    <t>Informe de evaluación</t>
  </si>
  <si>
    <t xml:space="preserve">Se han realizado varios seguimientos por parte de control interno
Avance 2: se recibió el informe de control interno el 8 de septiembre de 2023 respectivo al corte 2, 30 de agosto de 2023.  
avance 3 31/12/2023 : certificado de cumplimiento de rendicion de cuentas de la entidad. informe de control interno que es entregado luego de revisar las evidencias del corte 31/12/2023, informe proyectado para enero 2024. </t>
  </si>
  <si>
    <t>mecanismos para mejorar la atención al ciudadano</t>
  </si>
  <si>
    <t>Estructura administrativa y direccionamiento estratégico</t>
  </si>
  <si>
    <t>Elaborar el manual de atención al ciudadano de la entidad</t>
  </si>
  <si>
    <t>Manual de atención al ciudadano actualizado</t>
  </si>
  <si>
    <t xml:space="preserve">avance 2: Se tiene el borrador de la estrategia de atención a la ciudadanía. En este orden de ideas, llegó un nuevo enlace de comunicaciones para completar la estrategia. Es de resaltar que atención a la ciudadanía va a quedar como un procedimiento asociado al proceso de comunicaciones.
Se cuenta con la estrategia de atención al ciudadano, el procedimiento y todo el tema de PQRSDF, en el sitio web de la entidad.
Avance 3 31/12/2023: 100% completado </t>
  </si>
  <si>
    <t>Difundir el manual de atención al ciudadano</t>
  </si>
  <si>
    <t>Eventos de difusión</t>
  </si>
  <si>
    <t>Avance 2: Una vez aprobado la estrategia se procederá a socializar el manual 
Se aprobó, se encuentra en el Sistema de Gestión de la entidad y se crea un sitio de atención al ciudadano donde la gente lo puede conocer.
Avance 3 31/12/2023 : Se realizo difusión de los sitios de atención al ciudadano (pagina web y intranet ) activos desde el mes de julio, se realizo reinducción al colaborador viva con la difusión de la estrategia y el manual de atención al ciudadano.informe de rendicion de cuentas 26/12/2023</t>
  </si>
  <si>
    <t>Institucionalizar la política de servicios al ciudadano en la empresa de vivienda de Antioquia</t>
  </si>
  <si>
    <t>Política de servicio la ciudadano institucionalizada</t>
  </si>
  <si>
    <t xml:space="preserve">Avance 2: Una vez aprobado la estrategia se procederá a institucionar la política.
Se aprobó la estrategia, se está construyendo la política
Avance 3 31/12/2023 la política se encuentra en construcción con un avance del 40 %,  sin embargo no logra terminarse y llevarse a aprobación,  atención al ciudadano solicita al comité de gestión de desempeño  N5 Octubre 2023 dejarla en rural de trabajo de 2024 y el plan de la siguiente vigencia.
esta politica queda en ruta 2024 y PAAC 2024
El resultado esta representado en los documentos asociados a la política, sin embargo el documento de política no fue entregado como producto. 
</t>
  </si>
  <si>
    <t>Socializar la política de servicio al ciudadano</t>
  </si>
  <si>
    <t>Política socializada</t>
  </si>
  <si>
    <t>Avance 2: Una vez aprobado la estrategia se procederá a socializar la política.
Se aprobó la estrategia, se está construyendo la política
Avance 3 31/12/2023 atención al ciudadano solicita al comité de gestión de desempeño  N5 Octubre 2023 dejar la política para  ruta de trabajo de 2024 y el plan de la siguiente vigencia</t>
  </si>
  <si>
    <t>Fortalecimiento de los canales de atención</t>
  </si>
  <si>
    <t>Mantener los canales dispuestos para la atención al ciudadano</t>
  </si>
  <si>
    <t>Canales de acceso actualizados y disponibles</t>
  </si>
  <si>
    <t>Avance 2: Se mantiene los canales de atención a la ciudadanía, inclusive se fortaleció el canal de atención presencial y virtual con la apertura de una nueva línea de WhatsApp, para atender todos los requerimientos de Mi Hogar con Viva 
Avance 3 31/12/2023: en la estrategia de atención al ciudadano se definieron los Canales de acceso actualizados y disponibles y la persona encargada de administrar los canales. (junio 2023) evidencia plan táctico de atención al ciudadano en SG. informe interno de rendicion de cuentas 2023.</t>
  </si>
  <si>
    <t>Talento humano</t>
  </si>
  <si>
    <t>Ejecutar el plan institucional de capacitación</t>
  </si>
  <si>
    <t>Plan institucional ejecutado</t>
  </si>
  <si>
    <t>Se estado llevando a cabo el Plan Institucional de Capacitación 
Avance 3 31/12/2023: se llevo a cabo la reinducción institucional con la socialización de la estrategia del ciudadano. El 21 de septiembre de 2023</t>
  </si>
  <si>
    <t>Normativo y procedimental</t>
  </si>
  <si>
    <t>Llevar a cabo de forma periódica informes sobre las PQRSF ingresadas a la entidad verificando que cumpla lo estipulado normativamente</t>
  </si>
  <si>
    <t>Dos informes anuales</t>
  </si>
  <si>
    <t>Avance 2: enero: Desde la Dirección Jurídica se lleva a cabo informe mensual sobre las PQRSF
Avance 3 31/12/2023: el informe del primer semestre vigencia 2023. para aprobación y publicación fue radicado el 07 de septiembre
a apartir del segundo semestre de la vigencia, los informes de PQRSD son entregados mensualmente desde atencion al ciudadano al control interno para su segumiento . 
el informe del segundo semestre del 2023 es entregado por atencion al ciudadano con corte 31/12/2023 en la proxima vigencia</t>
  </si>
  <si>
    <t>Informe de seguimiento a la gestión de las PQRSF</t>
  </si>
  <si>
    <t>Avance 1: enero: Desde la Dirección Jurídica se lleva a cabo informe mensual sobre las PQRSF
Avance 3 31/12/2023 : el informe del primer semestre vigencia 2023. para aprobación y publicación fue radicado el 07 de septiembre
a apartir del segundo semestre de la vigencia, los informes de PQRSD son entregados mensualmente desde atencion al ciudadano al control interno para su segumiiento . 
el informe del segundo semestre 2 del 2023 entregado con corte 31/12/2023 por control interno es en la proxima vigencia.</t>
  </si>
  <si>
    <t>Relacionamiento con el ciudadano</t>
  </si>
  <si>
    <t>Disponer de encuestas que sean diligenciados por los ciudadanos atendidos</t>
  </si>
  <si>
    <t>Encuestas diligenciadas</t>
  </si>
  <si>
    <t>Desde la Dirección de Vivienda y Hábitat se esta llevando a cabo el informe de seguimiento de las encuestas de satisfacción.
Se cuenta con encuestas diligenciadas y con matriz de seguimiento a la atención del ciudadano
Avance 3 31/12/2023: se diligenciaron 36 encuestas al corte 30 de septiembre
informe de atención al ciudadano 2023 diciembre 2023 
link de encuesta: https://forms.office.com/Pages/ResponsePage.aspx?id=SZph4cL0pEC0Q4_z7EuyKOo9KPffhhREhTt0eKdEV1tUN05SVEU5TU1INkdESE00U0VNRkFPSDFBVy4u</t>
  </si>
  <si>
    <t>Mecanismos para la transparencia y acceso a la información publica</t>
  </si>
  <si>
    <t>Lineamientos de transparencia activa</t>
  </si>
  <si>
    <t>Mantener actualizado el sitio web institucional y en cumplimiento con lo establecido en la ley 1712 de 2014</t>
  </si>
  <si>
    <t>Publicar al 100% la información exigida</t>
  </si>
  <si>
    <t>Se mantener actualizado la pagina en la sección de transparencia de acuerdo con las publicaciones recomendadas en la ley 1474
Avance 3 31/12/2023: se realiza la actualización de la pagina de manera continua entre comunicación y gestión organizacional evidencia pagina web actualizada</t>
  </si>
  <si>
    <t>Elaboración de instrumentos de gestión de la información</t>
  </si>
  <si>
    <t>Actualizar los instrumentos de gestión de la información publica</t>
  </si>
  <si>
    <t>Actualizar el índice de información clasificada y reservada, actualizar el índice de activos de información</t>
  </si>
  <si>
    <t>T.I.</t>
  </si>
  <si>
    <t>Se tiene actualizado y operando el mecanismo para presentar PQRSF, asimismo, se genera periódicamente informes de seguimiento. Por otra parte, se está actualizando el Modelo de Gestión Organizacional en lo correspondiente a calidad. 
Avance 3 31/12/2023:los  Instrumentos de información son: 
1.Esquema de publicación de la pagina web (se encuentra elaborado, con ruta de trabajo 2024 para su implementación, adopción y aprobación por comité de gestión y desempeño)
2.los Activos de información (inventario de información, índice de información reservada y clasificada, programa de gestión documental) se encuentran en construcción en un grado de avance del 20% estos se retrasaron debido a la no aprobación de las TRD de al entidad en mayo de la presente vigencia y por ende genero un nuevo plan de trabajo del equipo que se extiende hasta el 2024</t>
  </si>
  <si>
    <t>Criterio diferencial de accesibilidad</t>
  </si>
  <si>
    <t>Garantizar la accesibilidad a la información</t>
  </si>
  <si>
    <t>Página web accesible</t>
  </si>
  <si>
    <t>Se garantiza el acceso a la información de acuerdo  a las publicaciones reglamentadas en la sección de transparencia en la pagina web oficial.
Se garantiza el acceso de personas con baja visión.
Avance 3 10/12/2023 parcial: la pagina web cuenta con accesibilidad a personas de baja visión y a personas que solicitan ntraduccion de lenguajes desde la implementación de la estrategia de atención al ciudadano (julio de 2023)9</t>
  </si>
  <si>
    <t>Monitoreo del acceso a la información publica</t>
  </si>
  <si>
    <t>Consolidar el informe con seguimiento a las PQRSF en donde se verifiquen los traslados por competencia y la respuesta a todo ingreso a la entidad</t>
  </si>
  <si>
    <t>Dos informes de seguimiento a las PQRSF</t>
  </si>
  <si>
    <r>
      <rPr>
        <b/>
        <sz val="11"/>
        <color rgb="FF000000"/>
        <rFont val="Arial"/>
        <family val="2"/>
      </rPr>
      <t>Elaboración del plan y reporte de evidencias:</t>
    </r>
    <r>
      <rPr>
        <sz val="11"/>
        <color rgb="FF000000"/>
        <rFont val="Arial"/>
        <family val="2"/>
      </rPr>
      <t xml:space="preserve"> Planeación Estratégica  </t>
    </r>
    <r>
      <rPr>
        <b/>
        <sz val="11"/>
        <color rgb="FF000000"/>
        <rFont val="Arial"/>
        <family val="2"/>
      </rPr>
      <t>Seguimiento al cumplimiento del plan:</t>
    </r>
    <r>
      <rPr>
        <sz val="11"/>
        <color rgb="FF000000"/>
        <rFont val="Arial"/>
        <family val="2"/>
      </rPr>
      <t xml:space="preserve"> Profesional Gestión Organizacional </t>
    </r>
  </si>
  <si>
    <t>Tatiana Andrea Maya Gutiérrez
Profesional Universitario Gestión Organizacional</t>
  </si>
  <si>
    <t>Susana Gómez Zapata
Coordinadora Gestión Organizacional</t>
  </si>
  <si>
    <t>06</t>
  </si>
  <si>
    <t xml:space="preserve">NOMBRE DEL PLAN </t>
  </si>
  <si>
    <t>Plan de Desarrollo Departamental PDD 2025</t>
  </si>
  <si>
    <t>Tomado del PDD de la vigencia 2025</t>
  </si>
  <si>
    <t>PRODUCTO</t>
  </si>
  <si>
    <t>UNIDAD DE MEDIDA</t>
  </si>
  <si>
    <t>META 2025</t>
  </si>
  <si>
    <t xml:space="preserve"> META PRODUCTO T 1</t>
  </si>
  <si>
    <t xml:space="preserve"> META PRODUCTO T 2</t>
  </si>
  <si>
    <t xml:space="preserve"> META PRODUCTO T 3</t>
  </si>
  <si>
    <t xml:space="preserve"> META PRODUCTO T 4</t>
  </si>
  <si>
    <t>TOTAL</t>
  </si>
  <si>
    <t>DESCRIPCIÓN DEL CUMPLIMIENTO T 1</t>
  </si>
  <si>
    <t>CUMPLIMIENTO T 1</t>
  </si>
  <si>
    <t>DESCRIPCIÓN DEL CUMPLIMIENTO T 2</t>
  </si>
  <si>
    <t>CUMPLIMIENTO</t>
  </si>
  <si>
    <t>DESCRIPCIÓN DEL CUMPLIMIENTO T 3</t>
  </si>
  <si>
    <t>DESCRIPCIÓN DEL CUMPLIMIENTO T 4</t>
  </si>
  <si>
    <t>CUMPLIMIENTO T 4</t>
  </si>
  <si>
    <t xml:space="preserve">TOTAL ACUMULADO </t>
  </si>
  <si>
    <t>% CUMPLIMIENTO</t>
  </si>
  <si>
    <t>DETALLE FINAL DEL SEGUIMIENTO</t>
  </si>
  <si>
    <t>5403-Vivienda y Hábitat</t>
  </si>
  <si>
    <t>Viviendas nuevas</t>
  </si>
  <si>
    <t>Unidad</t>
  </si>
  <si>
    <t>Durante el primer trimestre de 2025, el avance en el cumplimiento del indicador correspondiente a la meta anual de 20.000 viviendas nuevas fue del 1%, lo cual equivale a 294 viviendas gestionadas a través de la implementación de la estrategia “Aportes Complementarios VIVA MI CASA”.
Aunque este porcentaje representa un avance inicial, la Empresa de Vivienda de Antioquia continúa fortaleciendo su gestión mediante la celebración de memorandos de entendimiento con la Fundación Compasión y diversos municipios del departamento, con el propósito de ampliar la cobertura y acelerar el cumplimiento de la meta.
Asimismo, se están explorando mecanismos alternativos de financiación, como el Plan Rescate, ante las restricciones actuales del programa Mi Casa Ya, cuyo alcance ha sido limitado por el Gobierno Nacional, afectando la posibilidad de realizar cierres financieros en algunos proyectos. Estas acciones buscan asegurar la ejecución de los compromisos institucionales y garantizar el acceso a soluciones habitacionales para la población más vulnerable del departamento.</t>
  </si>
  <si>
    <t>Al cierre del segundo trimestre de 2025, el avance en el cumplimiento del indicador de viviendas nuevas alcanza un 6% frente a la meta anual establecida de 20.000 unidades. Un porcentaje de este avance se logró a través de la implementación de la estrategia Aportes Complementarios VIVA MI CASA. Adicionalmente, con el propósito de alcanzar la meta proyectada para la vigencia, se viene ejecutando la estrategia del Banco Inmobiliario de Lotes, así como la cofinanciación de proyectos mediante aportes por parte de VIVA, lo cual busca acelerar la ejecución de nuevas soluciones habitacionales. Cabe resaltar que, ante la suspensión del subsidio 'Mi Casa Ya' por parte del Gobierno Nacional, se diseñó e implementa una política de Plan de Rescate, orientada a mitigar los efectos de esta medida y compensar su impacto en la meta institucional de vivienda.</t>
  </si>
  <si>
    <t>En el tercer trimestre de 2025, el avance de desempeño del indicador de vivieda nueva alcanza es del 21% frente a la meta anual de 20,000 soluciones de vivienda nueva para la presente anualidad. El numero de soluciones de vivienda nueva  en este trimestre es de 3,152. Este incremento obedecio a nuevas estrategias como Cuota inicial VIVA Mi Casa, el Plan Rescate “Mi casa Ya” y cofinanciacion con Aportes.En búsqueda del cumplimiento de la meta para la vigencia y el cuatrienio se aunan esfuerzos a través de diferentes estrategias: Cofinanciación aportes, cofinanciación materiales, construcción de vivienda, cuota inicial, formulación y estucturación, LUAS, Plan rescate, Redensificación, Aportes complementarios, Cuota Inicial, Ahorro Viva Plus, entre otras</t>
  </si>
  <si>
    <t>En el ultimo trimestre se tramitaron 1.653 soluciones de vivienda a través del programa plan rescate , programa LUAS, cofinanciación con Aliados, entre otros. Beneficiando a 5.620 personas. Igualmente, se lanzo la convocatoria del Subsidio Departamental de Vivienda Habitad con base a la ordenanza 054 del 2025, con el fin de facilitar el acceso a una vivienda digna, adecuada y sostenible para los hogares asignatarios del departamento de Antioquia, en especial para las personas de menos ingresos y de situación de vulnerabilidad. Con respecto a la ejecución del Plan indicativo el cumplimiento es del orden del 28% en la vigencia 2025. Se tiene programado para la vigencia 2026 cofinanciar 15,000 viviendas</t>
  </si>
  <si>
    <t>Viviendas mejoradas</t>
  </si>
  <si>
    <t xml:space="preserve">Durante el primer trimestre de 2025, el avance en el componente de mejoramiento de vivienda fue nulo en cuanto a la firma de convenios. No obstante, desde la Dirección de Planeación se avanzó significativamente en la estructuración y formulación de los términos de referencia para la convocatoria orientada al mejoramiento de vivienda en servicios públicos domiciliarios en zonas rurales, con una proyección de 2.260 intervenciones en las subregiones de Bajo Cauca y Urabá.
Adicionalmente, se están diseñando propuestas de mejoramiento con paneles solares, iniciativas de mejoramiento sostenible en articulación con Cornare, y esquemas de financiación combinada de crédito y subsidios a través del Banco Agrario, como estrategias para fortalecer este componente durante el resto de la vigencia.."																		
																		</t>
  </si>
  <si>
    <t>Durante el segundo trimestre de 2025 se han firmado convenios para la intervención de 1235 viviendas, lo que representa una ejecución del 2% frente a la meta establecida para la vigencia. Como parte de la estrategia de mejoramiento de vivienda, se llevaron a cabo convocatorias en servicios públicos en las subregiones de Urabá, Bajo Cauca y Magdalena Medio, con una oferta total de 1.600 cupos, dirigidos a hogares en situación de vulnerabilidad. De igual forma, se han desarrollado mejoramientos sostenibles mediante la instalación de paneles solares, promoviendo el acceso a energías limpias en zonas rurales. Adicionalmente, se ha implementado a través del Banco de Materiales, una estrategia orientada a facilitar el acceso a insumos para el mejoramiento. Se diseñaron e implementan nuevas estrategias mediante convenios con entidades financieras, tales como el Banco Agrario, para el otorgamiento de créditos destinados al mejoramiento de vivienda, y CrediSub, que amplía las posibilidades de acceso a recursos para las familias beneficiarias.</t>
  </si>
  <si>
    <t xml:space="preserve">En tercer trimestre de 2025, se avanzo en convenios firmados para mejoramiento de vivienda en 3,112, lo que representa un avance en la ejecucion anual d e11% frente a la meta programa de 40,000. Para mejorar este indicador se tiene en ejecucion una convocatoria " MI casa mejora para ellas" en todos los municipios del departamento de Antioquia en el zora rural, lo que implicaria un avance significativo de este indicador al finalizar la vigencia. </t>
  </si>
  <si>
    <t xml:space="preserve">En el último trimestre se realizaron convenios por 24.605, de los cuales 23.283 corresponde a la convocatoria Casa mejorada para ella en materia de servicios públicos y otros. Igualmente se efectuaron convenios de mejoramientos sostenibles con cubrimiento a los 125 municipios. Beneficiando a 83.657 personas. Con respecto a la ejecución del Plan indicativo el cumplimiento es del orden de 72% en la vigencia 2025. Se tiene programada para el 2026 realizar 30.000 nuevos mejoramientos. </t>
  </si>
  <si>
    <t>Predios titulados y edificaciones legalizadas</t>
  </si>
  <si>
    <t>Durante el seguimiento del primer trimestre el proceso ha realizado un total de 257 Titulaciones y legalizaciones, discriminadas en titulaciones, legalizaciones y exoneraciones. Se ha cumplido con un 3% de la meta anual del indicador, se espera que en los siguientes trimestres se cumpla con el porcentaje progresivamente.</t>
  </si>
  <si>
    <t xml:space="preserve">Durante el seguimiento del segundo trimestre el proceso ha realizado un total de 774 Titulaciones y legalizaciones, discriminadas en titulaciones, legalizaciones y exoneraciones. Se ha cumplido con un 10% de la meta anual del indicador. Se espera que en los siguientes trimestres se cumpla con el porcentaje progresivamente. </t>
  </si>
  <si>
    <t xml:space="preserve">Durante el seguimiento del tercer trimestre el proceso ha realizado un total de 630 Titulaciones y legalizaciones, discriminadas en titulaciones, legalizaciones y exoneraciones. Se ha cumplido con un 17% de la meta anual del indicador. Se espera que en los siguientes trimestres se cumpla con el porcentaje progresivamente. </t>
  </si>
  <si>
    <t xml:space="preserve">En total en los cuatro trimestres, el proceso  consolidó un total de 2,778 actuaciones entre titulaciones, legalizaciones y exoneraciones, distribuidas así: 257 en el primer trimestre, 774 en el segundo trimestre ,6 30 en el tercer trimestre y 1,117 en el cuarto trimestre.
Este resultado refleja un avance frente a la meta anual del indicador y evidencia un comportamiento progresivo en la ejecución de las actividades del proceso gracias a las acciones que se han tomado. </t>
  </si>
  <si>
    <t>Municipios y Distritos intervenidos con la estrategia Antioquia Pinta Firme</t>
  </si>
  <si>
    <t>De acuerdo con el Plan de desarrollo por Antioquia firme 2024-2027, en el COMPONENTE 4.3.2 DISEÑO E INTERVENCION FISICO -ESPACIALES para el cuatreño se proyecta la intervención de 125 municipios. 
Con base en esta meta se realizan los informes del 1er, 2do, 3er y 4to trimestre del 2.025.
Se ejecutaron 5 intervenciones de las 5 intervenciones proyectadas (en igual número de municipios) de Antioquia Pinta Firme que se estipularon como meta para el PRIMER SEMESTRE DE 2025,  lo que equivale al cumplimiento del 100% 
Con respecto a la vigencia 2.025, estas 5 intervenciones de Antioquia Pinta Firme en igual número de municipios, equivale a un cumplimiento del 12,5% de la meta de 40 intervenciones programadas para la vigencia 2.025.</t>
  </si>
  <si>
    <t xml:space="preserve">De acuerdo con el Plan de desarrollo por Antioquia firme 2024-2027, en el COMPONENTE 4.3.2 DISEÑO E INTERVENCION FISICO -ESPACIALES para el cuatreño se proyecta la intervención de 125 municipios. 
Con base en esta meta se realizarán los informes.  
Se ejecutaron 13 intervenciones de las 15 intervenciones proyectadas (en igual número de municipios) de Antioquia Pinta Firme que se estipularon como meta para el SEGUNDO TRIMESTRE DE 2025, lo que equivale al cumplimiento del 86.67%.  
Con respecto a la vigencia 2.025, en total se ha realizado 18 intervenciones de Antioquia Pinta Firme en igual número de municipios, equivalente a un cumplimiento del 45% de la meta de 40 intervenciones programadas para la vigencia 2.025. </t>
  </si>
  <si>
    <t>"De acuerdo con el Plan de desarrollo por Antioquia firme 2024-2027, en el COMPONENTE 4.3.2 DISEÑO E INTERVENCION FISICO -ESPACIALES para el cuatreño se proyecta la intervención de 125 municipios. 
Con base en esta meta se realizarán los informes.  
Se ejecutaron 11 intervenciones de las 15 intervenciones proyectadas (en igual número de municipios) de Antioquia Pinta Firme que se estipularon como meta</t>
  </si>
  <si>
    <t xml:space="preserve">De acuerdo con el Plan de desarrollo por Antioquia firme 2024-2027, en el COMPONENTE 4.3.2 DISEÑO E INTERVENCION FISICO -ESPACIALES para el cuatreño se proyecta la intervención de 125 municipios.
Con base en esta meta se realizarán los informes. 
Se ejecutaron 14 intervenciones de las 9 intervenciones proyectadas (en igual número de municipios) de Antioquia Pinta Firme que se estipularon como meta para el CUARTO TRIMESTRE DE 2025, lo que equivale al cumplimiento del 155,56%. 
Con respecto a la vigencia 2.025, en total se ha realizado 43 intervenciones de Antioquia Pinta Firme en igual número de municipios, equivalente a un cumplimiento del 107% de la meta de  40 intervenciones programadas para la vigencia 2.025. </t>
  </si>
  <si>
    <t>Hacer seguimiento metas definidas en el plan estratégico Institucional o su equivalente y de acuerdo con las funciones y objetivos institucionales.</t>
  </si>
  <si>
    <t>Profesional Universitario de banco de programas y proyectos de la Dirección de Planeación Estratégica.</t>
  </si>
  <si>
    <t xml:space="preserve">GUSTAVO GARCÍA URÁN
Apoyo Profesional Gestión Organizacional </t>
  </si>
  <si>
    <t xml:space="preserve">ANA LUCIA CABALLERO MUNERA - Gestión Organizacional </t>
  </si>
  <si>
    <t>Plan Institucional de archivos PINAR vigencia 2023</t>
  </si>
  <si>
    <t xml:space="preserve">FUENTE </t>
  </si>
  <si>
    <t>Tomado de GDO-PL-01 Plan institucional de archivos PINAR y del GDO-FO-25 Plan de trabajo proyecto Gestion Documental (plan de trabajo de Gestion Documental</t>
  </si>
  <si>
    <t>META 2023</t>
  </si>
  <si>
    <t>ANUALIZACIÓN META PRODUCTO S 1</t>
  </si>
  <si>
    <t>ANUALIZACIÓN META PRODUCTO S2</t>
  </si>
  <si>
    <t>CUMPLIMIENTO S 1</t>
  </si>
  <si>
    <t>% CUMPLIMIENTO S 1</t>
  </si>
  <si>
    <t>CUMPLIMIENTO S 2</t>
  </si>
  <si>
    <t>% CUMPLIMIENTO S 2</t>
  </si>
  <si>
    <t xml:space="preserve">% </t>
  </si>
  <si>
    <t>DETALLE</t>
  </si>
  <si>
    <t>PRIMERA ETAPA</t>
  </si>
  <si>
    <t xml:space="preserve"> asesoría de un profesional en archivística</t>
  </si>
  <si>
    <t xml:space="preserve">Numero </t>
  </si>
  <si>
    <t>Semestre 1: se evidencia en 0% ya que se realiza un diagnostico  por parte del coordinador de gestión documental  y se decide realizar  ajusta el plan de trabajo para dar cumplimiento en el semestre 2.
Semestre 2: 100%
Contratación de personal con experiencia  para el proceso de Gestión Documental</t>
  </si>
  <si>
    <t>elaboración del PINAR</t>
  </si>
  <si>
    <t>Semestre 1: se evidencia en 0% ya que se realiza un diagnostico  por parte del coordinador de gestión documental  y se decide realizar  ajusta el plan de trabajo para dar cumplimiento en el semestre 2.
Trimestre3: avance parcial 
El PINAR requiere una actualización por tal motivo dentro del Plan de trabajo presentado a la Gerencia se propuso su elaboración iniciando el 3 de octubre del 2023 y finalizando en la ultima semana de noviembre del 2023                                                                                                                               T4 31/12/2023: Se elabora el Plan Institucional de Archivo Pinar Aprobado por el comité  Institucional de gestión y desempeño con fecha 29 de Diciembre mediante acta número 7 . queda pendiente la aprobación por acto administrativo  e implementación</t>
  </si>
  <si>
    <t>elaborar PGD</t>
  </si>
  <si>
    <t xml:space="preserve"> Semestre 1: se evidencia en 0% ya que se realiza un diagnostico  por parte del coordinador de gestión documental  y se decide realizar  ajusta el plan de trabajo para dar cumplimiento en el semestre 2.
Trimestre 3: avance parcial
La elaboración del Programa de gestión documental depende de las Tablas de retención documentales, las cuales se terminaron y entregaron el 30 de septiembre del 2023, este instrumento inicio su elaboración el 3 de octubre y su fecha estimada de entrega es mitad de diciembre del 2023                                                                                                     T4 31/12/2023:  Se elabora el Programa de Gestión documental PGD Aprobado por el comité  Institucional de gestión y desempeño con fecha 29 de Diciembre mediante acta número 7 . queda pendiente la aprobación por acto administrativo  e implementación</t>
  </si>
  <si>
    <t>Elaboración de tablas de valoración documental (TVD)</t>
  </si>
  <si>
    <t xml:space="preserve">
 Semestre 1: se evidencia en 0% ya que se realiza un diagnostico  por parte del coordinador de gestión documental  y se decide realizar  ajusta el plan de trabajo para dar cumplimiento en el semestre 2.
Trimestre 3: avance parcial
Para la elaboración de las tablas de Tablas de Valoración Documental -TVD la entidad está en la etapa de firma de la minuta del contrato bajo un proceso de Invitación de Mínima Cuantía con el fin de contar con los servicios de un tercero (outsourcing) quien deberá elaborar el diagnóstico archivístico. este proyecto inicia en noviembre del 2023 y finaliza en diciembre del 2023                                                                                                                                                                                                                                                                                                                                       T4 31/12/2023: Se elabora el diagnóstico de Tablas de valoración documentales junto con un plan de detallado de trabajo para ejecutar el proyecto en fases, se deben elaborar 65 TVD</t>
  </si>
  <si>
    <t>Sistema integrado de conservación (SIC)</t>
  </si>
  <si>
    <t xml:space="preserve">
 Semestre 1: se evidencia en 0% ya que se realiza un diagnostico  por parte del coordinador de gestión documental  y se decide realizar  ajusta el plan de trabajo para dar cumplimiento en el semestre 2.
Trimestre 3: avance parcial
Esta definido dentro del plan de trabajo iniciando en Diciembre del 2023 y culminando en el mes de febrero del 2024 documento que depende de las Tablas de retención documentales                                                                                                                                                                                                                                                                                                                                                              31/12/2023: Este instrumento  inicia su elaboración a mitad de enero del 2024 y finaliza en febrero del 2024</t>
  </si>
  <si>
    <t>Tablas de control de acceso</t>
  </si>
  <si>
    <t xml:space="preserve">
Semestre 1: se evidencia en 0% ya que se realiza un diagnostico  por parte del coordinador de gestión documental  y se decide realizar  ajusta el plan de trabajo para dar cumplimiento en el semestre 2.
Trimestre 3: avance parcial
Este instrumento Archivístico se va a elaborar a partir de febrero del 2024 a marzo del 2024 y depende de la convalidación de las TRD                                                                                                               Trimestre 4: Se mantiene la misma información del Trimestre 3</t>
  </si>
  <si>
    <t>Banco terminológico</t>
  </si>
  <si>
    <t xml:space="preserve">Semestre 1: se evidencia en 0% ya que se realiza un diagnostico  por parte del coordinador de gestión documental  y se decide realizar  ajusta el plan de trabajo para dar cumplimiento en el semestre 2.
31/12/2023: 100% Diagnostico elaborado </t>
  </si>
  <si>
    <t xml:space="preserve">Inventario documental </t>
  </si>
  <si>
    <t>Semestre 1: se evidencia en 0% ya que se realiza un diagnostico  por parte del coordinador de gestión documental  y se decide realizar  ajusta el plan de trabajo para dar cumplimiento en el semestre 2.
Trimestre3: avance parcial 
De acuerdo al plan de trabajo propuesto este proyecto culmina en el mes de noviembre
t4 31/12/2023: 100%</t>
  </si>
  <si>
    <t>Plan de transferencias documentales</t>
  </si>
  <si>
    <t>Semestre 1: se evidencia en 0% ya que se realiza un diagnostico  por parte del coordinador de gestión documental  y se decide realizar  ajusta el plan de trabajo para dar cumplimiento en el semestre 2.
Trimestre3: avance parcial  
De acuerdo al plan de trabajo establecido, se cuenta con plan de transferencias documentales
T4 31/12/2023: 100% Indicador reportado Transferencias documentales de acuerdo con lo planeado</t>
  </si>
  <si>
    <t xml:space="preserve">capacitaciones </t>
  </si>
  <si>
    <t>Semestre 1: se evidencia en 0% ya que se realiza un diagnostico  por parte del coordinador de gestión documental  y se decide realizar  ajusta el plan de trabajo para dar cumplimiento en el semestre 2.
Trimestre3: avance parcial 
T4 31/12/2023: 100% del plan  de formación y capacitación ejecutado</t>
  </si>
  <si>
    <t>. Elaborar Modelo de análisis de datos (Dashboard)</t>
  </si>
  <si>
    <t xml:space="preserve">
Semestre 1: se evidencia en 0% ya que se realiza un diagnostico  por parte del coordinador de gestión documental  y se decide realizar  ajusta el plan de trabajo para dar cumplimiento en el semestre 2.
T4 31/12/2023: Esta entregable no tiene nada que ver con gestión documental hace parte más de temas de análisis de datos e inteligencia de negocio
por tanto no se da avance sobre esto.</t>
  </si>
  <si>
    <t>SEGUNDA ETAPA</t>
  </si>
  <si>
    <t>Contemplar ampliar el servicio de Open File de los expedientes en el CAD</t>
  </si>
  <si>
    <t>Semestre 1: se evidencia en 0% ya que se realiza un diagnostico  por parte del coordinador de gestión documental  y se decide realizar  ajusta el plan de trabajo para dar cumplimiento en el semestre 2.
Trimestre3: avance parcial 
T4 31/12/2023: Se realiza ampliación de servicio dando cumplimiento al 100%</t>
  </si>
  <si>
    <t>Plan de trabajo para la aplicación de las Tablas de retención documental</t>
  </si>
  <si>
    <t xml:space="preserve">Semestre 1: se evidencia en 0% ya que se realiza un diagnostico  por parte del coordinador de gestión documental  y se decide realizar  ajusta el plan de trabajo para dar cumplimiento en el semestre 2.
T4 31/12/2023: se elaboran tablas de retención documental </t>
  </si>
  <si>
    <t>Plan proceso de eliminación de unidades documentales</t>
  </si>
  <si>
    <t xml:space="preserve">Semestre 1: se evidencia en 0% ya que se realiza un diagnostico  por parte del coordinador de gestión documental  y se decide realizar  ajusta el plan de trabajo para dar cumplimiento en el semestre 2.
Trimestre3: avance parcial                                                                                                                                                                                                                                                                                                                                     Trimestre 4: Se encuentra incluido dentro del programa de gestión documental en el proceso disposición de los documentos
Se Definirán las actividades necesarias para realizar la disposición final de las unidades documentales, aplicando las técnicas y procedimientos normalizados, en cumplimiento de la normatividad archivística vigente.
</t>
  </si>
  <si>
    <t>Automatizar y/o parametrizar en el Sistema de Gestión Documental (Mercurio)</t>
  </si>
  <si>
    <t xml:space="preserve">Semestre 1: se evidencia en 0% ya que se realiza un diagnostico  por parte del coordinador de gestión documental  y se decide realizar  ajusta el plan de trabajo para dar cumplimiento en el semestre 2.
Trimestre3: avance parcial    El proyecto de migración de la versión de mercurio en su versión 8 se termina en el mes de noviembre del 2023                                                                                                                                                                                                                                                                                                                                                      T4 31/12/2023: : Se implementa el Sistema de gestión documental electrónico de archivo SGDEA mercurio versión 8 incluyendo dos flujos de procesos transversales que optimizarán las actividades de creación y organización de los expedientes contractuales y la gestión de las cuentas por pagar
</t>
  </si>
  <si>
    <t xml:space="preserve">Elaboración del plan y reporte de evidencias: Profesional de Talento Humano. Seguimiento al cumplimiento del plan: Profesional Gestion organizacional </t>
  </si>
  <si>
    <t>Maria Isabel Moreno
Gestion del talento humano</t>
  </si>
  <si>
    <t xml:space="preserve">ANA LUCIA CABALLERO MUNERA
 Gestión Organizacional </t>
  </si>
  <si>
    <t xml:space="preserve">GLORIA ESTELA HERNADEZ -Gestion Organizacional  </t>
  </si>
  <si>
    <t>Plan estratégico del Talento Humano vigencia 2023</t>
  </si>
  <si>
    <t>Tomado de GTH-PL-01 Plan Estratégico del Talento Humano reportado por Gestion del talento Humano (Contiene el GTH-PL-02 Plan de formación y capacitación 
GTH-PL-03 Plan de bienestar y bajo la evidencia del GTH-FO-11 Cronograma de bienestar)</t>
  </si>
  <si>
    <t xml:space="preserve"> META  T1</t>
  </si>
  <si>
    <t xml:space="preserve"> META PRODUCTO T2</t>
  </si>
  <si>
    <t xml:space="preserve"> META  T 3</t>
  </si>
  <si>
    <t>META  T4</t>
  </si>
  <si>
    <t>CUMPLIMIENTO T1</t>
  </si>
  <si>
    <t>% CUMPLIMIENTO T 1</t>
  </si>
  <si>
    <t>CUMPLIMIENTO T 2</t>
  </si>
  <si>
    <t>% CUMPLIMIENTO T 2</t>
  </si>
  <si>
    <t>CUMPLIMIENTO T 3</t>
  </si>
  <si>
    <t>% CUMPLIMIENTO T 3</t>
  </si>
  <si>
    <t>% CUMPLIMIENTO T 4</t>
  </si>
  <si>
    <t xml:space="preserve">CUMPLIMIENTO </t>
  </si>
  <si>
    <t>Asegurar el Talento Humano que requiere la empresa en términos de suficiencia e idoneidad.</t>
  </si>
  <si>
    <t>Dimensionamiento de la estructura de la planta de personal y selección de personal.</t>
  </si>
  <si>
    <r>
      <rPr>
        <sz val="10"/>
        <color rgb="FF000000"/>
        <rFont val="Arial"/>
        <family val="2"/>
      </rPr>
      <t xml:space="preserve">T1: 0 
T2: 100%
T3: 0
Se realizó el dimensionamiento de la planta requerida en junio de 2023, haciendo una modificación de 58 cargos a 66 plazas.
Durante el mes de junio y julio 2023 las plazas estuvieron cubiertas en 100%
Durante el mes de septiembre se presentaron retiros por renuncia voluntaria que implica que, actualmente, la planta está cubierta en un </t>
    </r>
    <r>
      <rPr>
        <b/>
        <sz val="10"/>
        <color rgb="FF000000"/>
        <rFont val="Arial"/>
        <family val="2"/>
      </rPr>
      <t xml:space="preserve">97%
</t>
    </r>
    <r>
      <rPr>
        <sz val="10"/>
        <color rgb="FF000000"/>
        <rFont val="Arial"/>
        <family val="2"/>
      </rPr>
      <t>El 3% restante se cubre posterior a ley de garantías en noviembre 2023, garantizando el 100% de cobertura para el cierre de la vigencia. 
En dicha actualización de planta se actualizaron perfiles, cargos, roles, responsabilidades y funciones</t>
    </r>
  </si>
  <si>
    <t>Gestionar la Cultura Organizacional desde el liderazgo con foco en los resultados.</t>
  </si>
  <si>
    <t>Plan de Cultura</t>
  </si>
  <si>
    <t>Actividades</t>
  </si>
  <si>
    <t xml:space="preserve">T1: 4 actividades programadas de 4 ejecutadas ,  100%
T2: 11 actividades programadas  de 11 ejecutadas, 100% 
T3: 7 actividadesprogramdas  de 9 ejecutadas = 24%
Total acumulado 75,86% 
T4: 6 actividades (5 actividades del plan, las cuales están enfocadas en informe de cultura y mapeo y se proyecta para un cumplimiento del 120%
ANEXO GTH-FO-46 Cronograma planeación de actividades cultura. 
</t>
  </si>
  <si>
    <t>Medición Clima Organizacional</t>
  </si>
  <si>
    <t xml:space="preserve">T1: Medición clima laboral y resultados con Empresa Rh+ (Según instuctivo se realiza cada 2 años) 
T2: 0
T3: 0
T4: 0
Se cumple en enero 2023 con entrega de resultados 
Se realiza la medición de clima laboral a 50 servidores públicos iniciando en 2022 y culminando en 2023 con entrega de resultados,  derivado de este plan se ejecutaron 8 acciones de 8 planeadas para el fortalecimiento del clima laboral para un cumplimiento del 100% 
ANEXO:  GTH-FO-46 Cronograma planeación de actividades clima laboral. Se complementa con las actividades (plan de accion del pan de formacion) </t>
  </si>
  <si>
    <t>Gestionar el desarrollo de las personas a través de la Capacitación y el desempeño.</t>
  </si>
  <si>
    <t xml:space="preserve">Plan de capacitación y formación </t>
  </si>
  <si>
    <r>
      <rPr>
        <b/>
        <sz val="10"/>
        <color rgb="FF000000"/>
        <rFont val="Arial"/>
        <family val="2"/>
      </rPr>
      <t xml:space="preserve">T1: 25
T2: 28
T3: 16
T4: 5
</t>
    </r>
    <r>
      <rPr>
        <sz val="10"/>
        <color rgb="FF000000"/>
        <rFont val="Arial"/>
        <family val="2"/>
      </rPr>
      <t xml:space="preserve">Se programaron 80 acciones formativas en el año 2023, de las cuales 6 se cancelaron por actividades paralelas de la Entidad o por no ser el momento para llevarlas a cabo. Además se adicionaron 40 acciones formativas en el transcurso del año 
</t>
    </r>
    <r>
      <rPr>
        <b/>
        <sz val="10"/>
        <color rgb="FF000000"/>
        <rFont val="Arial"/>
        <family val="2"/>
      </rPr>
      <t xml:space="preserve">
La acción formativa que no se realiza en el trimestre 3 se ejecuta en el trimestre 4, por lo tanto el  indicador del cumplimiento del año del 93%
</t>
    </r>
    <r>
      <rPr>
        <sz val="10"/>
        <color rgb="FF000000"/>
        <rFont val="Arial"/>
        <family val="2"/>
      </rPr>
      <t xml:space="preserve">
</t>
    </r>
  </si>
  <si>
    <t>Evaluación del desempeño</t>
  </si>
  <si>
    <r>
      <t xml:space="preserve">T1: 0
T2: Se realiza medición en junio según lo programado cumplimiento 100% - cobertura 97% 
T3: 0
T4: 0
Se debe tener presente que en el año 2023 se evaluó el personal vinculado exceptuando los directores y jefes, ya que ellos se evalúan según acuerdos de gestión y no mediante evaluación de desempeño.
Datos: 
Total, vinculados: 66
Total, personas no evaluadas (por acuerdos de gestión o porque están en el cargo menos de 3 meses): 27
Total, personal programadas para evaluación desempeño: 39
</t>
    </r>
    <r>
      <rPr>
        <b/>
        <sz val="10"/>
        <rFont val="Arial"/>
        <family val="2"/>
      </rPr>
      <t>Evidencia</t>
    </r>
    <r>
      <rPr>
        <sz val="10"/>
        <rFont val="Arial"/>
        <family val="2"/>
      </rPr>
      <t xml:space="preserve">: Expedientes del personal evaluado y sharepoint con evidencias del procedimiento de gestión del desempeño.
</t>
    </r>
    <r>
      <rPr>
        <b/>
        <sz val="10"/>
        <rFont val="Arial"/>
        <family val="2"/>
      </rPr>
      <t>Las acciones para el cierre</t>
    </r>
    <r>
      <rPr>
        <sz val="10"/>
        <rFont val="Arial"/>
        <family val="2"/>
      </rPr>
      <t xml:space="preserve"> es realizar seguimiento a los planes de desarrollo individual derivados de las mediciones en dimensiones con resultado inferior a 4, los cuales están programados para 4 personas
Actividad ejecutada al 100%
</t>
    </r>
  </si>
  <si>
    <t>Gestionar el Cuidado y Bienestar de las personas.</t>
  </si>
  <si>
    <t>Plan SST</t>
  </si>
  <si>
    <t xml:space="preserve">ver cumplimiento del plan SST </t>
  </si>
  <si>
    <t>Plan de Bienestar</t>
  </si>
  <si>
    <t>T1: 16 
T2: 29
T3:28
T4: 26
 99 acciones formativas ejecutadas de  108 planeadas cerrando con un 92% de ejecucion.  
Evidencia:  GTH-FO-11 Cronograma de Bienestar 2023</t>
  </si>
  <si>
    <t>CAROLINA MONTOYA - Gestion del Talento Humano</t>
  </si>
  <si>
    <t xml:space="preserve">ANA LUCIA CABALLERO MUNERA -  Gestión Organizacional </t>
  </si>
  <si>
    <t xml:space="preserve">GLORIA ESTELA HERNADEZ -Gestion Organizacional   </t>
  </si>
  <si>
    <t>Plan de Trabajo Anual en Seguridad y Salud en el Trabajo vigencia 2023</t>
  </si>
  <si>
    <t>Tomando del SST-PL-02 Plan de trabajo anual en SST</t>
  </si>
  <si>
    <t>%</t>
  </si>
  <si>
    <t>RESULTADO</t>
  </si>
  <si>
    <t>Realizar diagnostico de condiciones de salud de acuerdo al perfil sociodemográfico.</t>
  </si>
  <si>
    <t>T1;0% 
T2: 0%
T3: En el mes de agosto se realiza el diagnostico de condiciones de salud al T3 el cumplimiento es del 100%
T4: La acción fue efectuada, cumplimiento del 100%</t>
  </si>
  <si>
    <t>Realizar registro y análisis estadístico de Accidentes y Enfermedades Laborales teniendo en cuenta las diferentes modalidades de contratación</t>
  </si>
  <si>
    <t>T1;Se cumple con los seguimientos del mes de febrero y marzo 100%
T2: Se cumple con los seguimientos mensuales 
T3: Se cumple con los seguimientos mensuales  al corte se cumple al 73% (van 8 actividades de 11 programadas)
T4: Se cumple con los seguimientos programados durante el año, con un resultado del 100%</t>
  </si>
  <si>
    <t>Documentar en la matriz de acciones de mejora, los resultados de la alta dirección.</t>
  </si>
  <si>
    <t>T1;Se cumple con actividad en el mes de enero única con un 100%
T2: 0%
T3: 0%
T4: Se da cumplimiento al 100% de lo planeado.</t>
  </si>
  <si>
    <t>Mantener actualizada la matriz de acciones de mejora con base en investigaciones de accidentes de trabajo y enfermedades laborales.</t>
  </si>
  <si>
    <t>T1;Se cumple actividad 
T2: Se cumple actividad 
T3: Se cumple actividad al corte se cumple al 75% según lo programado 
T4: Se cumple al 100% con la actividades</t>
  </si>
  <si>
    <t>Actualizar y ajustar los procedimiento- formatos de acuerdo con el direccionamiento del SIG.</t>
  </si>
  <si>
    <t>T1;Se cumple con actualización y ajuste de lo procedimientos y formatos con direccionamientos del SG
T2: Se cumple con actualización y ajuste de lo procedimientos y formatos con direccionamientos del SG cumpliendo al 100%
T3: 0%
T4: Se cuenta con un cumplimiento al 100% de lo programado durante el año.</t>
  </si>
  <si>
    <t>Se  tienen once  (11) fichas  de indicadores del proceso  de  Gestión  de Seguridad  y  Salud  en  el  Trabajo, de los  cuales en  los  indicadores  de Intervención de Identificación de peligro y evaluación de riesgo; Efectividad de Formación; Conformidad del Sistema; Índice de Prevalencia; Índice de Incidencia;  Efectividad  en Simulacro; Proporción  Mortalidad y Efectividad de Formación no se encontró de acuerdo a su periodicidad los análisis de tendencias  y  de  resultado, incumpliendo  la  NTC  ISO  9001:2015,“9.1.3 Análisis y Evaluación” La organización debe analizar y evaluar los datos y la información apropiados que surgen por el seguimiento y la medición.  Los resultados del análisis deben utilizarse para evaluar) si lo planificado se ha implementado de forma eficaz.</t>
  </si>
  <si>
    <t>T1;Se cumple con actividad en el mes de marzo para un cumplimiento del 100%
T2: 0%
T3: 0%
T4: Se da cumplimiento al 100% de lo planeado.</t>
  </si>
  <si>
    <t>En la caracterización del Proceso de “Gestión de Seguridad y Salud en el Trabajo "se presenta  debilidad en la  interacción  con  otros  procesos (Entradas -Proveedores  /  Salidas -Clientes), toda  vez  que  no se  tienen alineados y tampoco se tiene identificado la totalidad de los procesos que interactúan con el mismo, tal como se evidenció con el proceso de Bienes y  Servicios,  quien  es  el  encargado  de suministrarlos  bienes  y  servicios necesarios  para  la  gestión  del  proceso, lo  que  podría  generar  riesgo  de incumplimiento de  la  NTC ISO  9001:2015 relacionado  con su interacción con otros procesos.</t>
  </si>
  <si>
    <t>T1; 0%
T2: Se realiza actualización de caracterización del proceso de SST en el mes de abril cumpliendo al 100%
T3: 0%
T4: Se da cumplimiento al 100% de lo planeado.</t>
  </si>
  <si>
    <t>Todos  los  documentos  que  se  validaron  fueron presentados  a  través  del ONE  DRIVE  y  el  SHAREPOINT,  lo  cual  se  tiene  controlado  por  los responsables del proceso de “GESTIÓN DE SEGURIDAD Y SALUD EN EL TRABAJO”; sin embargo, es necesario que con el fin de tener oportunidad en las respuestas y consultas delos diferentes grupos de interés, toda la información que se documente desde el SIG y la que se genere a partir de la ejecución de las actividades inherentes al proceso, se tenga depurada, organizada y clasificada, dado que al momento de la auditoría se identificó mezcla de información, interfiriendo en la oportuna entrega de evidencias; así  mismo, se  identificaron  carpetas  del  ciclo  PHVA,  las  cuales  no corresponden a la estructura del SIG de la organización, siendo pertinente que  tanto  los  formatos, como  los  documentos  y  carpetas  conserven  el orden  de  dicha  estructura,  ya  que  se  podría  generar  un riesgo de incumplimiento de  la  NTC  ISO  9001:2015 correspondiente  al  Sistema  de Gestión de la Calidad y su aplicación a través de la organización (evidencia carpeta planear, hacer, verificar, actuar)</t>
  </si>
  <si>
    <t>T1; 0%
T2: En el mes de abril se archivan los documentos de SST según lineamientos del SG cumpliendo el 100%
T3: 0%
T4: Se da cumplimiento al 100% de lo planeado.</t>
  </si>
  <si>
    <t>Durante la auditoría se evidenció que el proceso de “Gestión de Seguridad y Salud en el Trabajo” presentó cinco (5) acciones correctivas y de mejora, de las cuales se encontraron tres cerradas, una en proceso y otra abierta, según formato “DS-F15.v05 Acciones Correctivas y de Mejora”, las cuales se  originaron como  resultado de  la  mejora  continua  del  proceso; no obstante, en la revisión del indicador “Efectividad en Simulacros–código SST-FT-9”se contactó que el personal externo que apoyó el ejercicio del simulacro identificó  cuatro  (4)  acciones  de  mejora,  pero  no  se  evidenció cuáles fueron acogidas por el proceso, con la finalidad de asegurarlas en el formato establecido por la entidad, lo cual genera un posible riesgo de incumplimiento al artículo 2.2.4.6.33 del Decreto 1072/2015.</t>
  </si>
  <si>
    <t>T1; 0%
T2: Se realiza actividad en el mes de abril cumpliendo al 100%
T3: 0%
T4: Se da cumplimiento al 100% de lo planeado.</t>
  </si>
  <si>
    <t>Se  observó  en  la  caracterización  del  proceso  de  “GESTIÓN  DE SEGURIDAD Y SALUD EN EL TRABAJO en los ítems de comunicaciones internas y externas del proceso que no se identifica claramente el qué se comunica y el cómo lo comunican, lo cual incurre en un riesgo de posibilidad de incumplimiento frente a la NTC ISO 9001:2015  7.4 Comunicación.</t>
  </si>
  <si>
    <t>T1; 0%
T2: Se realiza actualización de la caracterización del proceso de SST  cumpliendo al 100%
T3: 0%
T4: Se da cumplimiento al 100% de lo planeado.</t>
  </si>
  <si>
    <t>Con  el  fin  de  atender  el  principio  de  autocontrol  propuestos  por  el  MECI 2014, el cual hace referencia a la capacidad que debe tener la organización para llevar a cabo la evaluación y control de su trabajo y la identificación de desviaciones, es pertinente que cuando se realicen los seguimientos sobre las actividades del proceso, los planes de capacitación, plan de acción, etc., se  deje  evidencia  ya  sea  a  través  de  actas  de  comité  primario  o  de  otro documento que permita dejar constancia de la revisión, los resultados de los seguimientos y las acciones emprendidas como producto de ello, ya que al momento de la verificación no se encontró soporte de los seguimientos a  las  actividades  contempladas  en  el  plan  de  acción  del  SG-SST, generando   riesgo a   posible   incumplimiento   en   el   componente   del direccionamiento estratégico del Modelo Estándar de Control Interno.</t>
  </si>
  <si>
    <t>T1: 0%
T2: Se realiza actividad en el mes de abril
T3: 0%
T4: Se da cumplimiento al 100% de lo planeado.</t>
  </si>
  <si>
    <t>Es conveniente   revisar la   información   documentada   en   el SIG, correspondiente  al  Proceso  de  “Gestión  de  Seguridad  y  Salud  en  el Trabajo” con  el  fin  de  afinar  la  redacción  de  los  objetivos,  alcance y actividades identificadas en los procedimientos, pues durante la revisión se notó en  el procedimiento  de “Adquisición  de  Bienes  y  Servicios", Código: SST-P13,  Versión:01,  Fecha  de  aprobación:24/102022 debilidad  en  la redacción y precisión en los objetivos de los procedimientos teniendo en cuenta: ¿Redactar  en  verbo  infinitivo? -¿Qué  se  propone  hacer?  ¿Para qué? ¿Cómo se cumplirá el objetivo? -mediante qué? a través de qué?; así mismo, el alcance debe tener un principio y un fin, el cual se visualiza en las actividades planificadas.</t>
  </si>
  <si>
    <t>T1; 0%
T2: En el mes de abril se actualiza procedimiento de adquisición de bienes y servicios, cumpliendo al 100% 
T3: 0%
T4: Se da cumplimiento al 100% de lo planeado.</t>
  </si>
  <si>
    <t>La  “Matriz  de Riesgos” del proceso  de “GESTIÓN  DE  SEGURIDAD  Y SALUD  EN  EL  TRABAJO”, Código:SST-MR01,  Versión:01,  Fecha  de Actualización:09  de  septiembre  de  2022,  tiene  identificado  once  (11) riesgos; sin  embargo,  es  conveniente  que  se  haga  una  revisión  de  las causas  y  los controles establecidos, ya  que  se  identificó  debilidad  en  su construcción, entre ellas: No se especifica en los controles quiénes son los responsables de ejecutar las acciones, no hay criterios de evaluación para medir la eficacia de los controles con el fin de obtener el riesgo residual, y que los controles sean eficaces para evitar la materialización de los riesgos.  Lo anterior, se observó en la muestra verificada.</t>
  </si>
  <si>
    <t>T1; 0%
T2: Se cumple con la actividad , cumpliendo al 100%
T3: 0%
T4: Se da cumplimiento al 100% de lo planeado.</t>
  </si>
  <si>
    <t>Socializar de la política de SST a todos los niveles</t>
  </si>
  <si>
    <t>T1; 0%
T2: 0%
T3: Se socializa política de SST en el mes de Agosto y septiembre. 
Queda socializada en las carteleras y a través de la resolución compartida en los correos, se publico en la intranet se reforzara en la re inducción, cumplimiento al 100%
T4: Se da cumplimiento al 100% de lo planeado.</t>
  </si>
  <si>
    <t>Incluir dentro del plan de trabajo del 2023, los resultados de la última autoevaluación</t>
  </si>
  <si>
    <t>T1;Se construye plan de trabajo anual 2023, cumpliendo al 100%
T2: 0%
T3: 0%
T4: Se da cumplimiento al 100% de lo planeado.</t>
  </si>
  <si>
    <t>Entregar los resultados de la medición de riesgo psicosocial al COPASST</t>
  </si>
  <si>
    <t>T1;Se socializa resultados al COPASST en el mes de enero cumpliendo al 100% 
T2: 0%
T3: 0%
T4: Se da cumplimiento al 100% de lo planeado.</t>
  </si>
  <si>
    <t>Incluir en el formato de IPVER una hoja para el control de cambios del documento</t>
  </si>
  <si>
    <t>T1; Se actualiza formato de IPVER en el mes de febrero 100%
T2: 0%
T3: 0%
T4: Se da cumplimiento al 100% de lo planeado.</t>
  </si>
  <si>
    <t>Se debe socializar los resultados de la autoevaluación realizada por la ARL a la Gerencia, posteriormente debe ser firmada por el Gerente y por la Responsable del SGSST.</t>
  </si>
  <si>
    <t>T1;Se realiza actividad en el mes de febrero cumpliendo al 100%
T2: 0%
T3: 0%
T4: Se da cumplimiento al 100% de lo planeado.</t>
  </si>
  <si>
    <t>Se debe incluir en el plan de trabajo, los resultados de la autoevaluación del año anterior</t>
  </si>
  <si>
    <t>T1;Se incluye resultados de la autoevaluación del año anterior en el plan de trabajo anual de SST , cumpliendo al 100%
T2: 0%
T3: 0%
T4: Se da cumplimiento al 100% de lo planeado.</t>
  </si>
  <si>
    <t>Se debe incluir en el plan de trabajo, los objetivos del SGSST y las actividades que aportan al cumplimiento de los mismos.</t>
  </si>
  <si>
    <t>T1;Se incluye en el plan de trabajo anual los objetivos del SGSST y las actividades que aportan al cumplimiento de los mismos. Cumpliendo al 100%
T2: 0%
T3: 0%
T4: Se da cumplimiento al 100% de lo planeado.</t>
  </si>
  <si>
    <t>Adecuar los objetivos de acuerdo con la normatividad aplicable</t>
  </si>
  <si>
    <t>T1;En el mes de enero se adecuan los objetivos de acuerdo con la normatividad aplicable Cumpliendo al 100%
T2: 0%
T3: 0%
T4: Se da cumplimiento al 100% de lo planeado.</t>
  </si>
  <si>
    <t>Se deben medir los 33 indicadores que sugiere el Decreto 1072 de 2015</t>
  </si>
  <si>
    <t>T1;Se realiza la medición de los 33 indicadores que sugiere el Decreto 1072 de 2015 Cumpliendo al 100%
T2: 0%
T3: 0%
T4: Se da cumplimiento al 100% de lo planeado.</t>
  </si>
  <si>
    <t>Realizar el análisis de vulnerabilidad de la sede administrativa piso 1</t>
  </si>
  <si>
    <t>T1: En el mes de febrero se realiza el análisis de vulnerabilidad de la sede administrativa piso 1 cumpliendo al 100%
T2: 0%
T3: 0% 
T4: Se da cumplimiento al 100% de lo planeado.</t>
  </si>
  <si>
    <t>Divulgar el plan de emergencias a todos los niveles de la organización</t>
  </si>
  <si>
    <t>T1; 0%
T2: 0%
T3: En el mes de Julio se realiza la divulgación del plan de emergencias, cumplimiento al 100%
T4: Se da cumplimiento al 100% de lo planeado.</t>
  </si>
  <si>
    <t>Capacitar el COE de la Entidad</t>
  </si>
  <si>
    <t>T1;En el mes de marzo se realiza capacitación al COE de la Entidad.  cumplimiento al 100%
T2: 0%
T3: 0%
T4: Se da cumplimiento al 100% de lo planeado.</t>
  </si>
  <si>
    <t>Se debe contemplar una estrategia para que los visitantes conozcan el plan de emergencias de la Entidad.</t>
  </si>
  <si>
    <t>T1;Se implementan estrategias para que los visitantes conozcan el plan de emergencias de la Entidad en el mes de febrero .  cumplimiento al 100%
T2: 0%
T3: 0%
T4: Se da cumplimiento al 100% de lo planeado.</t>
  </si>
  <si>
    <t>Realizar la revisión por la alta dirección para el año  2022 y 2023</t>
  </si>
  <si>
    <t>T1;0%
T2: Se realiza la revisión por la alta dirección del año 2022 en el mes de abril 
T3: 0%
T4: Se da cumplimiento al 100% de lo planeado.</t>
  </si>
  <si>
    <t>Realizar las acciones del accidente de trabajo ocurrido a Lina Valencia.</t>
  </si>
  <si>
    <t>T1; 0%
T2: Se cumple con actividades en el mes de abril y junio . Cumplimiento al 100%
T3: 0%
T4: Se da cumplimiento al 100% de lo planeado.</t>
  </si>
  <si>
    <t xml:space="preserve">Programar a la brigada de emergencia para la realización del curso de las 50h y/o 20h del SGSST y realizar seguimiento a la ejecución del mismo, con los respectivos certificados. </t>
  </si>
  <si>
    <t>T1: Se cumplió con la programación en el mes de Marzo
T2: 0% no se contemplo en la programación
T3: Se cumplió con programación en el mes de Agosto, cumplimiento del trimestre es el 100% y el acumulado es del 67% 
T4: Se da cumplimiento al 100% de lo planeado.</t>
  </si>
  <si>
    <t>Programar reuniones para seguimiento a la implementación del SGSST y otros componentes.</t>
  </si>
  <si>
    <t>T1: 0% no se tenían contemplada para este trimestre
T2: 1 de 1, Se realiza actividad en el mes de mayo 
T3: 0%  no se tenían contemplada para este trimestre, faltan 2 actividades para el T4, total acumulado 33%
T4: Quedó pendiente la ejecución de una reunión de seguimiento, por tal razón, está actividad cierra con un cumplimiento del 67%</t>
  </si>
  <si>
    <t>Realizar descripción sociodemográfica  y diagnóstico de condiciones de salud de todo el personal, independiente de su forma de contratación.</t>
  </si>
  <si>
    <t>T1;Se cumple con actividad en el mes de marzo para el 100%
T2: 0%
T3: 0%
T4: Se da cumplimiento al 100% de lo planeado.</t>
  </si>
  <si>
    <t xml:space="preserve">Realizar definición de indicadores del SG-SST de acuerdo con las condiciones de la
Entidad y el Decreto 1072 del 2015. </t>
  </si>
  <si>
    <t>T1;Se realiza definición de indicadores del proceso de SST, dando cumplimiento al 100% 
T2: 0%
T3: 0%
T4: Se da cumplimiento al 100% de lo planeado.</t>
  </si>
  <si>
    <t>Elaboración de plan de mejoramiento e implementación de medidas y acciones correctivas solicitadas por autoridades y ARL, incluir en la matriz de seguimiento de acciones preventivas, correctivas y de mejora de la Entidad e igualmente realizar seguimiento cada mes.</t>
  </si>
  <si>
    <t>T1;Se cumple con actividad en el mes de febrero  dando cumplimiento al 100% 
T2: 0%
T3: 0%
T4: Se da cumplimiento al 100% de lo planeado.</t>
  </si>
  <si>
    <t>Documentar el  Manual  de contratistas VIVA</t>
  </si>
  <si>
    <t>T1;0%
T2: se realiza actividad en el mes de mayo, cumplimiento al 100% 
T3: 0% 
T4: Se da cumplimiento al 100% de lo planeado.</t>
  </si>
  <si>
    <t>Socializar el manual de contratistas  a los contratistas de VIVA</t>
  </si>
  <si>
    <t>T1; 0%
T2: 0% no de da cumplimiento a la actividad según lo programado y debe reprogramarse y con tal con aval jurídico
T3: 0%, Esta pendiente por definiciones jurídicas, por lo que se reprograma para el mes de Octubre (T4) 
T4: Se da cumplimiento al 100% de lo planeado, ya que el procedimiento fue socializado a través de la intranet y a cada contratista cuando se requería.</t>
  </si>
  <si>
    <t xml:space="preserve">Crear base de datos de contratistas </t>
  </si>
  <si>
    <t>T1;Se realiza creación de base de datos de contratistas cumpliendo al 100%
T2: 0%
T3: 0%
T4: Se da cumplimiento al 100% de lo planeado.</t>
  </si>
  <si>
    <t>Realizar Inducción SST Asear y G4s</t>
  </si>
  <si>
    <t>T1;se programo inducción para el día 21 marzo. Cumpliendo al 100%
T2: 0%
T3: 0%
T4: Se da cumplimiento al 100% de lo planeado.</t>
  </si>
  <si>
    <t>Realizar Inspección de EPP Asear</t>
  </si>
  <si>
    <t>T1;Inspeccion realizada el día 23 de marzo, con participación del COPASST, cumpliendo con el  100% 
T2: 0%
T3: 0%
T4: Se da cumplimiento al 100% de lo planeado.</t>
  </si>
  <si>
    <t>Realizar Inspección de EPP G4S</t>
  </si>
  <si>
    <t>T1:  Inspección realizada el día 23 de marzo, con participación del COPASST cumpliendo al 100%
T2: 0%
T3: 0%
T4: Se da cumplimiento al 100% de lo planeado.</t>
  </si>
  <si>
    <t xml:space="preserve">Realizar seguimiento al cumplimiento de los requisitos mínimos de los contratistas establecidos en el Manual de contratistas de la Gobernación de Antioquia. </t>
  </si>
  <si>
    <t>T1;Se realiza para contratos de viviendas nuevas y CTO 094 y 155. Se tiene pendiente revisar maya contractual para subsanación de los demás contratos 
T2: 0%
T3: 0%
T4: Se da cumplimiento al 100% ya que mes a mes se acompañaron los contratos de vivienda nueva, ciclorrutas mejoramientos y caracterización.</t>
  </si>
  <si>
    <t xml:space="preserve">Actualizar la matriz IPVR. </t>
  </si>
  <si>
    <t>T1;Se realiza actualización de la matriz cumpliendo al 100%
T2: 0%
T3: 0%
T4: Se da cumplimiento al 100% de lo planeado.</t>
  </si>
  <si>
    <t>hacer seguimiento al cumpimiento del plan  SST-FO-14 plan de capacitaciones SST 2023</t>
  </si>
  <si>
    <t>T1;Seguimiento plan de capacitación 
T2: Seguimiento plan de capacitación 
T3: Seguimiento plan de capacitación  cumpliendo al 73% 
T4: Se da cumplimiento al 100% de los seguimientos, sin embargo, se da cumplimiento al 95% de lo programado, quedaron pendientes 6 actividades.</t>
  </si>
  <si>
    <t>Programación de actividades de prevención y promoción</t>
  </si>
  <si>
    <t>T1;
T2: 
T3: Se realiza planeación de la jornada de la salud y se ejecuta en el mes de septiembre las 3 formaciones programadas. 
T4: Se da cumplimiento al 100% de lo planeado..</t>
  </si>
  <si>
    <t xml:space="preserve">Realizar exámenes médicos periódicos </t>
  </si>
  <si>
    <t>T1;
T2: Se cumple actividad
T3: 
T4: Se da cumplimiento al 100% de lo planeado.</t>
  </si>
  <si>
    <t xml:space="preserve">Realizar semana de la salud </t>
  </si>
  <si>
    <t>T1;
T2: 
T3: Se cumple con actividad
T4: Se da cumplimiento al 100% de lo planeado.</t>
  </si>
  <si>
    <t xml:space="preserve">Documentar y socializar Política de prevención del consumo de sustancias y alcohol </t>
  </si>
  <si>
    <t>T1;
T2: 
T3: Se cumple con las actividad en el mes de agosto 
T4: Se da cumplimiento al 100% de lo planeado.</t>
  </si>
  <si>
    <t>Realizar pausa activa lúdica</t>
  </si>
  <si>
    <t>T1;
T2: 
T3: Se da cumplimiento a las actividades programadas en el mes de Agosto y Septiembre 
T4: Se da cumplimiento al 80% de esta actividad, quedo pendiente la ejecución de una pausa en el mes de diciembre.</t>
  </si>
  <si>
    <t xml:space="preserve">Realizar Auto evaluación del SG-SST </t>
  </si>
  <si>
    <t>T1;
T2: 
T3: 
T4: Se da cumplimiento al 100% de lo planeado.</t>
  </si>
  <si>
    <t xml:space="preserve">Elaboración de matriz de presupuesto 2023 </t>
  </si>
  <si>
    <t>T1;Se realiza la matriz de presupuesto en el mes de enero 
T2: 
T3: 
T4: Se da cumplimiento al 100% de lo planeado.</t>
  </si>
  <si>
    <t>Elaboración y seguimiento a indicadores del SGSST</t>
  </si>
  <si>
    <t>T1: Se elaboran indicadores y se realiza seguimiento 
T2: Se realiza seguimiento a los indicadores
T4: Se da cumplimiento al 100% de lo planeado.</t>
  </si>
  <si>
    <t>Ejecución de auditoría interna  y socialización a partes interesadas</t>
  </si>
  <si>
    <t>T1: 
T2: 
T3: Se realiza auditoria al proceso el 7 de Setiembre/2023
T4: Se da cumplimiento al 100% de lo planeado, ya que se efectúa la auditoría en diciembre para el plan estratégico de seguridad vial.</t>
  </si>
  <si>
    <t>Diseño y planificación del PESV</t>
  </si>
  <si>
    <t xml:space="preserve">T1: Se cumple con actividad
T2: Se cumple con actividad
T3: 
T4: Se da cumplimiento al 100% de lo planeado. </t>
  </si>
  <si>
    <t>Modificar la Resolución 106 de 2022, para designar como líder del diseño e implementación del Plan Estratégico de Seguridad Vial a la responsable del Sistema de Gestión en Seguridad y Salud en el Trabajo y designar las funciones para el COPASST que tendrán responsabilidades  para apoyar el diseño, implementación y seguimiento del PESV</t>
  </si>
  <si>
    <t>T1;
T2: 
T3: 
T4: Se da cumplimiento al 100% de lo planeado, fue incluido en la resolución 399-2023.</t>
  </si>
  <si>
    <t>Documentar  política de Seguridad Vial de la Empresa</t>
  </si>
  <si>
    <t>T1;
T2: Se integra la política de seguridad vial con la política de SST 
T3: 
T4: Se da cumplimiento al 100% de lo planeado.</t>
  </si>
  <si>
    <t>Socialización de rol y responsabilidad de nivel directivo</t>
  </si>
  <si>
    <t>T1;
T2: Se realiza socialización en el mes de abril 
T3: 
T4: Se da cumplimiento al 100% de lo planeado.</t>
  </si>
  <si>
    <t>Realizar caracterización, evaluación y control de riesgos del personal</t>
  </si>
  <si>
    <t>T1;
T2: Se realiza actividad en el mes de abril 
T3: 
T4: Se da cumplimiento al 100% de lo planeado.</t>
  </si>
  <si>
    <t>Actualizar matriz de IPVRDC con los peligros viales identificados en la caracterización</t>
  </si>
  <si>
    <t>T1;
T2: Se realiza actualización de la matriz en el mes de mayo 
T3: 
T4: Se da cumplimiento al 100% de lo planeado.</t>
  </si>
  <si>
    <t>Realizar caracterización de sedes y vehículos propios</t>
  </si>
  <si>
    <t>T1;
T2: 
T3: Se realiza actividad en el mes de septiembre 
T4: Se da cumplimiento al 100% de lo planeado.</t>
  </si>
  <si>
    <t>Diagnóstico del PESV al prestador de servicios de transporte</t>
  </si>
  <si>
    <t>T1;El diagnostico se realizo en el mes de Enero 
T2: 
T3: 
T4: Se da cumplimiento al 100% de lo planeado.</t>
  </si>
  <si>
    <t>Actualizar documento guía, implementar  y ejecutar el PESV</t>
  </si>
  <si>
    <t>T1;
T2: 
T3:  Se crearon los PONS Y se realiza preoperacional y seguimiento al operador de transporte 
Para este proceso se requiere la compra de GPS para los vehículos propios que se dará para el 2024
T4: Se da cumplimiento al 100% de lo planeado, en este trimestre se realizaron preoperacionales a vehículos propios, auditoría y seguimiento a indicadores del PESV</t>
  </si>
  <si>
    <t>Definir objetivos y metas de seguridad vial con la participación del COPASST</t>
  </si>
  <si>
    <t>T1:
T2: Se realiza actividad en el mes de junio 
T3: 
T4: Se da cumplimiento al 100% de lo planeado.</t>
  </si>
  <si>
    <t xml:space="preserve">Documentar Programas de gestión de riesgos críticos y factores de desempeño (Gestión de la Velocidad Segura, Prevención de la Fatiga, Prevención de la Distracción, Cero Tolerancia a la conducción bajo los efectos del Alcohol y Sustancias Psicoactivas, Protección de Actores Viales Vulnerables) </t>
  </si>
  <si>
    <t>T1;
T2: Se cumple con las actividades programadas en el mes de abril, mayo y junio 
T3: En el mes de Julio se realiza actividad programada
T4: Se da cumplimiento al 100% de lo planeado.</t>
  </si>
  <si>
    <t>Revisión de perfiles, competencia de los actores viales expuestos en misionalidad (Educación: competencia, Conocimiento: formación y Tiempo de experiencia en la ejecución de conducción) Aplica para los que ya están contratados, como para futuros actores viales</t>
  </si>
  <si>
    <t>T1;
T2: Se cumple con tres actividades programadas en el mes de abril, mayo y junio 
T3: 
T4: Se da cumplimiento al 100% de lo planeado.</t>
  </si>
  <si>
    <t>Validar profesiograma para actores viales con certificación de aptitud vial, pruebas médicas y técnicas</t>
  </si>
  <si>
    <t xml:space="preserve">T1;Se realiza validación del profesiograma de actores viales en el mes de febrero 
T2: 
T3: 
T4: Se da cumplimiento al 100% de lo planeado. </t>
  </si>
  <si>
    <t>Documentar e implementar  plan anual de formación PESV</t>
  </si>
  <si>
    <t>T1;En el mes de febrero se documenta e implementa plan anual de formación PESV 
T2: 
T3: 
T4: Se da cumplimiento al 100% de lo planeado.</t>
  </si>
  <si>
    <t>Documentar y socializar plan de preparación y respuesta ante emergencias viales</t>
  </si>
  <si>
    <t>T1;
T2: Se realiza actividad en el mes de mayo 
T3: 
T4: Se da cumplimiento al 100% de lo planeado.</t>
  </si>
  <si>
    <t>Definir metodología para investigación de siniestros viales, socializar y capacitar al COPASST</t>
  </si>
  <si>
    <t>T1;
T2: 
T3: Se realiza en el formato definido por la entidad, ya se capacito al COPASST. 
T4: Se da cumplimiento al 100% de lo planeado.</t>
  </si>
  <si>
    <t>Realizar seguimiento por la organización del plan estratégico PESV</t>
  </si>
  <si>
    <t>T1;
T2: En el mes de junio se realiza seguimiento 
T3: 
T4: Se da cumplimiento al 100% de lo planeado.</t>
  </si>
  <si>
    <t xml:space="preserve">Realizar Planificación de desplazamientos laborales. Definir protocolo(s ) de planificación de desplazamientos laborales como salidas extramurales con fines de integraciones del personal, salidas pedagógicas, recreativas y otras de origen laboral. Identificar las zonas de conflictos con sus respectivos planes de acción </t>
  </si>
  <si>
    <t>T1;
T2: Se realiza planificación de desplazamientos en el mes de junio
T3: 
T4: Se da cumplimiento al 100% de lo planeado.</t>
  </si>
  <si>
    <t>Definir listas de chequeo preoperacional para realizar Inspección de vehículos y equipos</t>
  </si>
  <si>
    <t>T1:
T2: En abril se define lista de chequeo preoperacional
T3: 
T4: Se da cumplimiento al 100% de lo planeado.</t>
  </si>
  <si>
    <t>Realizar mantenimiento y control de vehículos seguros y equipos, verificar el plan de mantenimiento y control de vehículos (planes para inspección periódica y mantenimientos preventivos y correctivos para los vehículos puestos al servicio de la empresa, hojas de vida de los vehículos para registrar las intervenciones, control de kilometraje total y promedio mes)</t>
  </si>
  <si>
    <t>T1;
T2:
T3:  
T4: Se da cumplimiento al 100%, ya que se da cumplimiento en el mes de octubre para ambos vehículos</t>
  </si>
  <si>
    <t>Integrar el procedimiento de gestión del cambio de ISO 9001 que permita realizar evaluaciones de los impactos sobre la seguridad de los procesos que se puedan generar (interno o externo) ejemplo: cambio en los procesos, en la operación de la empresa, formas de trabajo, nuevas tecnologías en equipos, cambios legislativos, cambio de empresas contratistas, etc.</t>
  </si>
  <si>
    <t>T1;
T2: 
T3: Se integra procedimiento de gestión del cambio en el mes de Julio 
T4: Se da cumplimiento al 100% de lo planeado.</t>
  </si>
  <si>
    <t>Procedimiento para archivo y retención documental del PESV</t>
  </si>
  <si>
    <t>T1;
T2: Se realiza integración del procedimiento en el mes de junio 
T3: 
T4: Se da cumplimiento al 100% de lo planeado.</t>
  </si>
  <si>
    <t>Definir ficha de los indicadores PESV y diligenciamiento de la información que va del año 2023</t>
  </si>
  <si>
    <t>T1;
T2: En el mes de abril se realizan las fichas de indicadores del PESV 
T3: 
T4: Se da cumplimiento al 100% de lo planeado.</t>
  </si>
  <si>
    <t xml:space="preserve">Documentar Mejora continua del PESV </t>
  </si>
  <si>
    <t>T1:
T2: 
T3: 
T4: Se da cumplimiento al 100% ya que en el mes de noviembre se realiza autoevaluación del plan y se encuentra con un avance significativo del 90% de implementación</t>
  </si>
  <si>
    <t xml:space="preserve">Definir los mecanismos de comunicación y participación en el PESV para todos los actores viales </t>
  </si>
  <si>
    <t>T1:
T2: 
T3: 
T4: Se da cumplimiento al 100%, teniendo en cuenta que los medios y tipo o de comunicación son de acuerdo al plan táctico de la empresa</t>
  </si>
  <si>
    <t>Auditoría anual al PESV (integrarla a la auditoría de los demás sistemas, que incluya: idoneidad y competencia del auditor, el alcance de la auditoría, la metodología y la presentación del informe)</t>
  </si>
  <si>
    <t>T1:
T2: 
T3: Se debe reprogramar auditoria al PESV 
T4: Se da cumplimiento al 100% de lo planeado, ya que se efectúa el 15 de diciembre del 2023.</t>
  </si>
  <si>
    <t>Retroalimentar a los lideres de la organización</t>
  </si>
  <si>
    <t>T1;Se retroalimenta a los lideres de la organización
T2: 
T3: 
T4: Se da cumplimiento al 100% de lo planeado.</t>
  </si>
  <si>
    <t xml:space="preserve">Socializar los resultados del diagnostico con el personal </t>
  </si>
  <si>
    <t>T1;Se socializan los resultado de los diagnósticos 
T2: 
T3: 
T4: Se da cumplimiento al 100% de lo planeado.</t>
  </si>
  <si>
    <t>Desarrollar habilidades en el personal para el manejo del estrés, liderazgo, comunicación efectiva, asertiva y empática, trabajo en equipo, relaciones interpersonales, manejo de conflictos, inteligencia emocional, servicio al cliente, administración del tiempo y finanzas personales .</t>
  </si>
  <si>
    <t>T1;se da cumplimiento a la actividad en el mes de marzo 
T2: 
T3: 
T4: Se da cumplimiento al 100% de lo planeado.</t>
  </si>
  <si>
    <t>Realizar una revisión de los procesos de Inducción y Entrenamiento, Capacitación, Compensación, Gestión del Conocimiento,  Gestión del Desempeño y Gestión del Cambio, alineándolos desde el resultado de la evaluación, revisar los procesos, su finalidad, alcance, entre otros.</t>
  </si>
  <si>
    <t>T1;
T2: Cumplimento en abril y mayo 
T3: 
T4: Se da cumplimiento al 100% de lo planeado.</t>
  </si>
  <si>
    <t>Realizar inspecciones de seguridad con énfasis en la identificación de factores de riesgo psicosocial, relacionando el resultado con la presencia de riesgos como fatiga por condiciones ambientales, estrés igualmente por dichas circunstancias, entre otros.</t>
  </si>
  <si>
    <t>T1;
T2: 
T3: Se reprograma para el mes de septiembre por disponibilidad de tiempo de la asesora Laura. 
T4: Se da cumplimiento al 100% de lo planeado.</t>
  </si>
  <si>
    <r>
      <t xml:space="preserve">Realizar una retroalimentación de resultados con el personal, especialmente con el </t>
    </r>
    <r>
      <rPr>
        <b/>
        <sz val="10"/>
        <rFont val="Arial"/>
        <family val="2"/>
      </rPr>
      <t>30%</t>
    </r>
    <r>
      <rPr>
        <sz val="10"/>
        <rFont val="Arial"/>
        <family val="2"/>
      </rPr>
      <t xml:space="preserve"> personas que evidencian niveles de estrés alto, identificando su origen para fortalecer con su participación los estilos de afrontamiento de situaciones de riesgo desde lo personal, familiar y laboral con el fin de disminuir los niveles del mismo.</t>
    </r>
  </si>
  <si>
    <t>T1;
T2: En mayo No contábamos con asesor de riesgo psicosocial. 
Se reprograma para agosto. 
T3: Se cumple con la actividad en el mes de agosto 
T4: Se da cumplimiento al 50% de lo planeado, con la capacitación de riesgo psicosocial y la otra actividad se tuvo una cancelación por parte del instructor.</t>
  </si>
  <si>
    <t>Implementar estrategias como la escuela de líderes y los grupos primarios con el personal, con el acompañamiento de Gestión Humana y empoderando a los lideres para su manejo</t>
  </si>
  <si>
    <t>T1;Se realiza desde formación, se fortalecerá con las charlas de riesgo psicosocial 
T2: 
T3: 
T4: Se da cumplimiento al 100% de lo planeado.</t>
  </si>
  <si>
    <t>Fortalecer el proceso de bienestar laboral, realizando una identificación de necesidades con el personal</t>
  </si>
  <si>
    <t>T1;
T2: Se cuenta con estudio técnico, donde se realizo el análisis del plan de bienestar año 2022 que permite identificar en que participo el personal, cuales son los programas de mayor interés u otras necesidades 
T3: 
T4: Se da cumplimiento al 100% de lo planeado.</t>
  </si>
  <si>
    <t>Realizar Inspección ergonómica- Seguimiento</t>
  </si>
  <si>
    <t>T1;
T2: Se reprograma para el mes de Octubre porque se están dotando los puestos de trabajo con base y teclado; 
Se cierra el 2 de octubre  
T3: Se cumple con actividad en el mes octubre 
T4: Se da cumplimiento al 50% de acuerdo con lo planeado.</t>
  </si>
  <si>
    <t>Realizar Inspección de  productos químicos</t>
  </si>
  <si>
    <t>T1;
T2: Se cumple con la actividad en el mes de mayo 
T3: 
T4: Se da cumplimiento al 100% de lo planeado.</t>
  </si>
  <si>
    <t>Realizar inventario de productos químicos Asear</t>
  </si>
  <si>
    <t>Realizar semana de la salud</t>
  </si>
  <si>
    <t>T1;
T2: Se cumple con actividad en el mes de mayo 
T3: 
T4: Se da cumplimiento al 100% de lo planeado.</t>
  </si>
  <si>
    <t>Realizar Inspección locativa-seguimiento</t>
  </si>
  <si>
    <t>T1;se cumple con actividad en el mes de marzo 
T2: 
T3: 
T4: Se da cumplimiento al 100% de lo planeado.</t>
  </si>
  <si>
    <t>Realizar Seguimiento matriz documental del SGSST</t>
  </si>
  <si>
    <t>T1;se cumple actividad en el mes de marzo 
T2: 
T3: 
T4: Se da cumplimiento al 100% de lo planeado.</t>
  </si>
  <si>
    <t xml:space="preserve">Realizar inspección de emergencias </t>
  </si>
  <si>
    <t>T1;
T2: Se cumple con actividad en el mes de abril 
T3: se cumple con actividad en el mes de Julio 
T4: Se da cumplimiento al 100% de lo planeado.</t>
  </si>
  <si>
    <t>Documentar y socializar el programa de riesgo público</t>
  </si>
  <si>
    <t>T1;
T2: Se documenta y socializa el riesgo publico en el mes de abril 
T3: 
T4: Se da cumplimiento al 100% de lo planeado.</t>
  </si>
  <si>
    <t>Actualización perfil sociodemográfico y condiciones de salud</t>
  </si>
  <si>
    <t>T1;En el mes de febrero se actualiza perfil  sociodemográfico y condiciones de salud 
T2: 
T3: 
T4: Se da cumplimiento al 100% de lo planeado.</t>
  </si>
  <si>
    <t xml:space="preserve">Actualización de miembros COPASST </t>
  </si>
  <si>
    <t>T1Actualización de miembros del COPASST  en el mes de Febrero 
T2: 
T3: 
T4: Se da cumplimiento al 100% de lo planeado.</t>
  </si>
  <si>
    <t>Actualización de miembros del comité de convivencia</t>
  </si>
  <si>
    <t>T1;Actualizacion de miembros del comité de convivencia laboral 
T2: 
T3: 
T4: Se da cumplimiento al 100% de lo planeado.</t>
  </si>
  <si>
    <t>Documentar Programa de caídas a nivel</t>
  </si>
  <si>
    <t>T1;En el mes de marzo se documenta programa de caídas a nivel 
T2: 
T3: 
T4: Se da cumplimiento al 100% de lo planeado.</t>
  </si>
  <si>
    <t>Realización y seguimiento a exámenes médicos ocupacionales</t>
  </si>
  <si>
    <t>T1;Se realiza seguimiento en el mes de marzo 
T2: se realiza seguimiento en el mes de abril 
T3: 
T4: Se da cumplimiento al 100% de lo planeado.</t>
  </si>
  <si>
    <t>Realizar Seguimiento a las reuniones del COPASST</t>
  </si>
  <si>
    <t>T1;Se realiza seguimiento a reuniones de COPASST 
T2: Se realiza seguimiento a reuniones de COPASST
T3: Se realiza seguimiento a reuniones de COPASST
T4: Se realiza seguimiento a reuniones de COPASST, cumplimiento al 100%</t>
  </si>
  <si>
    <t>Realizar Seguimiento a las reuniones del Comité de Convivencia</t>
  </si>
  <si>
    <t>T1;Se realiza seguimiento a reuniones del comité de convivencia en el mes de marzo 
T2: Se realiza seguimiento a reuniones del comité de convivencia en el mes de mayo 
T3: Se realiza seguimiento a reuniones del comité de convivencia en el mes de agosto 
T4: Se realiza seguimiento a reuniones de COPASST, cumplimiento al 100%</t>
  </si>
  <si>
    <t xml:space="preserve">Documentar el Plan de capacitación anual </t>
  </si>
  <si>
    <t>T1;se documenta plan de capacitación en el mes de enero 
T2: 
T3: 
T4: Se da cumplimiento al 100% de lo planeado.</t>
  </si>
  <si>
    <t xml:space="preserve">Realizar Actualización de política SST </t>
  </si>
  <si>
    <t>T1;
T2: se realiza actualización de política de SST en el mes de mayo 
T3: 
T4: Se da cumplimiento al 100% de lo planeado.</t>
  </si>
  <si>
    <t>Realizar Seguimiento a los proyectos en obra u otros</t>
  </si>
  <si>
    <t>T1;Se realiza seguimiento mensual 
T2: Se realiza seguimiento mensual 
T3: Se realiza seguimiento mensual 
CTO 094 Y CTO 155
Se utilizan recursos financieros para la ejecución de las visitas en territorio 
T4: Se da cumplimiento al 100% de los seguimiento planeados y se realiza planeación para el 2024</t>
  </si>
  <si>
    <t>Establecer los objetivos del SG-SST año 2023</t>
  </si>
  <si>
    <t>T1;Se establecen objetivos del SG-SST año 2023
T2: 
T3: 
T4: Se da cumplimiento al 100% de lo planeado.</t>
  </si>
  <si>
    <t>Realizar actualización de plan de emergencias</t>
  </si>
  <si>
    <t>T1: Se realiza actualización al plan de emergencias en el mes febrero 
T2: 
T3: 
T4: Se da cumplimiento al 100% de lo planeado.</t>
  </si>
  <si>
    <t>Realizar chequeos ejecutivos a los directivos</t>
  </si>
  <si>
    <t>T1;
T2: 
T3: Se realizan chequeos ejecutivos a los directivos en el mes de septiembre 
T4: Se da cumplimiento al 100% de lo planeado.</t>
  </si>
  <si>
    <t>Realizar Ejecución de simulacro de evacuación</t>
  </si>
  <si>
    <t>T1;
T2: 
T3: 
T4: Se realiza simulacro de evacuación en las sedes de la entidad, cumplimiento al 100%</t>
  </si>
  <si>
    <t>Elaboración de plan de trabajo 2023</t>
  </si>
  <si>
    <t>T1;Se elabora plan de trabajo 2023
T2: 
T3: 
T4: Se da cumplimiento al 100% de lo planeado.</t>
  </si>
  <si>
    <t>Realizar seguimiento al normograma  trimestral, para verificar cumplimiento, derogación y/o actualización de normativa vigente  2023</t>
  </si>
  <si>
    <t>T1;Se realiza revisión a matriz de requisitos legales en el mes de marzo
T2: Se realiza revisión al normograma en el    mes de junio 
T3:se realiza revisión al normograma en el mes de septiembre 
T4: Se da cumplimiento al 100% de lo planeado.</t>
  </si>
  <si>
    <t>Realizar rendición de cuentas 2023</t>
  </si>
  <si>
    <t>T1;
T2: 
T3: 
T4: La rendición de cuentas se comenzó la ultima semana del mes de diciembre, sin embargo tiene fecha de finalización 15 de enero 2024. (Actividad que debe quedar en proceso)</t>
  </si>
  <si>
    <t xml:space="preserve">Socializar procedimiento adquisición de bienes y servicios </t>
  </si>
  <si>
    <t>T1;
T2: 
T3: 
T4: La socialización se efectuó en el mes de noviembre por medio de la intranet</t>
  </si>
  <si>
    <t>Realizar compra de elementos de protección personal</t>
  </si>
  <si>
    <t>T1;
T2: Se realiza cumplimiento a la actividad en el mes de abril
T3: 
T4: Se da cumplimiento al 100% de lo planeado.</t>
  </si>
  <si>
    <t>Realizar seguimiento a proveedores y contratistas</t>
  </si>
  <si>
    <t>T1;
T2: Se realiza seguimiento a proveedores y contratistas en el mes de mayo
T3: 
T4: Se da cumplimiento al 100% de lo planeado.</t>
  </si>
  <si>
    <t xml:space="preserve">Realizar seguimiento a indicadores del proceso </t>
  </si>
  <si>
    <t>T1;Se realiza seguimiento a indicadores
T2: Se realiza seguimiento a indicadores
T3: Se realiza seguimiento a indicadores
T4: Se da cumplimiento al 100% de los seguimientos planteados y enviados al MGO para publicación.</t>
  </si>
  <si>
    <t xml:space="preserve">Socializar procedimiento gestión del cambio </t>
  </si>
  <si>
    <t>T1;
T2: 
T3: 
T4: El procedimiento se integró con el MGO, pero no se ha realizado la integración entre ambos procesos</t>
  </si>
  <si>
    <t xml:space="preserve">Actualizar y socializar el reglamento de higiene y seguridad industrial </t>
  </si>
  <si>
    <t>T1;
T2: Se actualiza y socializa reglamento de higiene y seguridad industrial en el mes de mayo
T3: 
T4: Se da cumplimiento al 100% de lo planeado.</t>
  </si>
  <si>
    <t xml:space="preserve">Realizar Investigación de  accidentes e incidentes que se presentan en la Entidad </t>
  </si>
  <si>
    <t>T1;En el mes de enero se presento un accidente leve al cual se le realiza la investigación. 
En el mes de febrero se presentó un accidente leve de trabajo, se realizó la investigación.
T2: En abril se presento un accidente de trabajo leve, al cual se le realizo la  investigación del evento.
En el mes de mayo se presentaron  dos accidente de trabajo uno leve y uno grave,  a los cuales ya se realizó la investigación.
T3: No se registran accidentes de trabajo
T4: Se da cumplimiento al 100%</t>
  </si>
  <si>
    <t xml:space="preserve">Realizar re inducción en SST </t>
  </si>
  <si>
    <t xml:space="preserve">T1;
T2: 
T3: Se realiza re inducción en el mes de septiembre 
T4: </t>
  </si>
  <si>
    <t>Realizar auditoria externa ISO 9001 del 2015</t>
  </si>
  <si>
    <t xml:space="preserve">T1;
T2: 
T3: Se realiza auditoria externa en el mes de Julio al proceso de SST 
T4: Se da cumplimiento al 100% </t>
  </si>
  <si>
    <t xml:space="preserve">Realizar auditoria interna al proceso de SST </t>
  </si>
  <si>
    <t>T1;
T2: 
T3: En septiembre se realiza auditoria interna al proceso de SST  
T4: Se da cumplimiento al 100% de lo programado.</t>
  </si>
  <si>
    <t>Realizar seguimiento a las acciones preventivas, correctivas y de mejora</t>
  </si>
  <si>
    <t>T1;Se realiza seguimiento mensual 
T2: Se realiza seguimiento mensual 
T3: Se realiza seguimiento mensual 
T4: Se da cumplimiento al 100% de los seguimientos programados</t>
  </si>
  <si>
    <t>Análisis de vulnerabilidad WeWork</t>
  </si>
  <si>
    <t>T1;se realiza análisis de vulnerabilidad de WeWork en el mes de marzo 
T2: 
T3: 
T4: Se da cumplimiento al 100% de lo planeado.</t>
  </si>
  <si>
    <t xml:space="preserve">Seguimiento al ausentismo </t>
  </si>
  <si>
    <t>T1;Se realiza seguimiento en febrero y marzo
T2: Se realiza seguimiento mensual 
T3: Se realiza seguimiento mensual 
T4: Se da cumplimiento al 100% de los seguimientos programados</t>
  </si>
  <si>
    <t>Realizar seguimiento a casos de salud</t>
  </si>
  <si>
    <t>T1;Se realiza seguimiento a casos de salud en el mes de marzo 
T2: 
T3: 
T4: Se da cumplimiento al 100% de lo planeado.</t>
  </si>
  <si>
    <t xml:space="preserve">Socialización de programa de orden y aseo </t>
  </si>
  <si>
    <t>Realizar Inspección gerencial</t>
  </si>
  <si>
    <t>T1;
T2: 
T3: 
T4: Esta actividad no se efectuó</t>
  </si>
  <si>
    <t xml:space="preserve">Realizar Inspección orden y aseo </t>
  </si>
  <si>
    <t>T1;
T2: 
T3: Se realiza inspección de orden y aseo en el mes de julio y septiembre 
T4: Se da cumplimiento al 100% de lo planeado.</t>
  </si>
  <si>
    <t xml:space="preserve">TOTAL </t>
  </si>
  <si>
    <t>Luz Adriana Osorio Díaz – Analista bienes y servicios - Dirección Administrativa y Financiera</t>
  </si>
  <si>
    <t xml:space="preserve">ANA LUCIA CABALLERO MUNERA -Gestión Organizacional </t>
  </si>
  <si>
    <t>Plan Anual de adquisición PAA vigencia 2023</t>
  </si>
  <si>
    <t>Tomando de GBS-FO-14 PLAN ANUAL DE ADQUISICIONES y el seguimiento al PLAN ANUAL DE ADQUISICIONES PAA</t>
  </si>
  <si>
    <t>PLAN ANUAL DE ADQUISICIONES</t>
  </si>
  <si>
    <t>A. INFORMACIÓN GENERAL DE LA ENTIDAD</t>
  </si>
  <si>
    <t xml:space="preserve">OBJETIVO PLAN ANUAL DE ADQUISICIONES: </t>
  </si>
  <si>
    <t>Nombre</t>
  </si>
  <si>
    <t>Empresa de Vivienda de Antioquia - VIVA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</si>
  <si>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</si>
  <si>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</si>
  <si>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43A #34-95</t>
  </si>
  <si>
    <t>Teléfono</t>
  </si>
  <si>
    <t>(604) 4448608</t>
  </si>
  <si>
    <t>Página web</t>
  </si>
  <si>
    <t>www.viva.gov.co</t>
  </si>
  <si>
    <t xml:space="preserve">Misión y visión </t>
  </si>
  <si>
    <t xml:space="preserve"> La Empresa de Vivienda de Antioquia - VIVA, es una Empresa Comercial e Industrial del Estado del orden departamental que tiene por objeto gestionar, promover e impulsar todas las actividades comerciales, industriales, de servicio y consultoría que estén relacionadas con el desarrollo de planes, programas y proyectos de vivienda social, infraestructura y equipamiento comunitario en todo el territorio nacional, cooperando con los departamentos, municipios o sus entidades descentralizadas, esto mediante la aplicación de estrategias que induzcan y potencien la participación activa de los sectores público, privado y solidario, de los trabajadores y de los usuarios de las viviendas.</t>
  </si>
  <si>
    <t>Política de la Empresa</t>
  </si>
  <si>
    <t>La Empresa de Vivienda de Antioquia – VIVA, tiene por objeto disminuir las brechas habitacionales a través de actuaciones integrales de vivienda social y hábitat en el contexto urbano y rural, enfocados en el cumplimiento del Plan de Desarrollo, estabilizando las finanzas de la entidad y asegurando su continuidad, buscando consolidar alianzas estratégicas con Stakeholders, logrado así el reposicionamiento de VIVA como Empresa de Vivienda Social de los Antioqueños, gestionando el cambio y la continuidad del negocio, a través de actuaciones jurídicas y legales para la mitigación del riesgo antijurídico generando, ejecutando y finalizando obras de infraestructura en Desarrollo, enfocados a satisfacer las necesidades de nuestros clientes y generando nuevos negocios de Vivienda, enfocados en una mejora continua de todos los procesos.</t>
  </si>
  <si>
    <t>Información de contacto</t>
  </si>
  <si>
    <t>LINA MARCELA MARTÍNEZ CAMACHO- COORDINACIÓN DE BIENES Y SERVICIOS</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</si>
  <si>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</si>
  <si>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</si>
  <si>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</si>
  <si>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</si>
  <si>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</si>
  <si>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</si>
  <si>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</si>
  <si>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Descripción</t>
  </si>
  <si>
    <t>Fecha estimada de inicio de proceso de selección (mes)</t>
  </si>
  <si>
    <t>Fecha estimada de presentación de ofertas (mes)</t>
  </si>
  <si>
    <t>Duración estimada del contrato (número de mes(es))</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</si>
  <si>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</si>
  <si>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</si>
  <si>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</si>
  <si>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</si>
  <si>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</si>
  <si>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</si>
  <si>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</si>
  <si>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</si>
  <si>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</si>
  <si>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</si>
  <si>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</si>
  <si>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Correo electrónico del responsable</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</si>
  <si>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</si>
  <si>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</si>
  <si>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80131502</t>
  </si>
  <si>
    <t>ARRENDAMIENTOS DE BIENES INMUEBLES PARA EL USO LA EMPRESA DE VIVIENDA DE ANTIOQUIA UBICADA EN EL CENTRO COMERCIAL ALMACENTRO.</t>
  </si>
  <si>
    <t>1</t>
  </si>
  <si>
    <t>12</t>
  </si>
  <si>
    <t>CCE-16</t>
  </si>
  <si>
    <t>0</t>
  </si>
  <si>
    <t>CO-ANT-05001</t>
  </si>
  <si>
    <t>Yury Andrea Buitrago/Ariel Eduardo Echerry</t>
  </si>
  <si>
    <t>554 55 55</t>
  </si>
  <si>
    <t>BIENESYSERVICIOS@VIVA.GOV.CO</t>
  </si>
  <si>
    <t>NO</t>
  </si>
  <si>
    <t>83101500;83101800</t>
  </si>
  <si>
    <t>SERVICIOS PÚBLICOS -ELECTRICIDAD Y ACUEDUCTO- DE LA  SEDE DE LA EMPRESA DE VIVIENDA DE ANTIOQUIA</t>
  </si>
  <si>
    <t>555 55 55</t>
  </si>
  <si>
    <t>93161701</t>
  </si>
  <si>
    <t>PAGO DE IMPUESTOS (PREDIAL, INDUSTRIA Y COMERCIO Y RENTA) EMPRESA DE VIVIENDA DE ANTIOQUIA</t>
  </si>
  <si>
    <t>CCE-11||03</t>
  </si>
  <si>
    <t>561 55 55</t>
  </si>
  <si>
    <t>81111505;83111600</t>
  </si>
  <si>
    <t xml:space="preserve">SERVICIOS WEB, HOSTING, DATA CENTER, TELEFONIA, INTERNET Y CORREO ELECTRONICO. </t>
  </si>
  <si>
    <t>596 55 55</t>
  </si>
  <si>
    <t>92101501;92121500;92121504</t>
  </si>
  <si>
    <t>SERVICIO DE VIGILANCIA SEDE ALMACENTRO EMPRESA DE VIVIENDA DE ANTIOQUIA</t>
  </si>
  <si>
    <t>556 55 55</t>
  </si>
  <si>
    <t>84131500</t>
  </si>
  <si>
    <t>ADQUISICIÓN DE PAQUETES DE POLIZAS Y  SEGUROS PARA LA EMPRESA DE VIVIENDA E INFRAESTRUCTURA DE ANTIOQUIA.</t>
  </si>
  <si>
    <t>557 55 55</t>
  </si>
  <si>
    <t>44101700;44103100;44121600</t>
  </si>
  <si>
    <t>SUMINISTRO DE PAPELERIA E IMPLEMENTOS DE  OFICINA, CAFETERIA, ASEO, PERIFERICOS DE TECNOLOGIA, Y FERRETERIA O REPUESTOS FERRETEROS, PARA EL NORMAL FUNCIONAMIENTO DE LA EMPRESA DE VIVIENDA DE ANTIOQUIA-VIVA</t>
  </si>
  <si>
    <t>81111500;43211500</t>
  </si>
  <si>
    <t>CONTRATAR EL CUBRIMIENTO DE LAS NECESIDADES Y SOLUCIONES TECNOLOGICAS TANTO A NIVEL DE HARDWARE, SOFTWARE; COMO DEL SOPORTE Y MANTENIMIENTO DE LOS COMPONENTES DE TI DE LA EMPRESA DE VIVIENDA DE ANTIOQUIA - VIVA.</t>
  </si>
  <si>
    <t>559 55 55</t>
  </si>
  <si>
    <t>78131804;81111500</t>
  </si>
  <si>
    <t>SOPORTE TÉCNICO, IMPLEMENTACION DEL MODULO PQRS Y MANTENIMIENTO DEL SISTEMA DE GESTIÓN DOCUMENTAL</t>
  </si>
  <si>
    <t>3</t>
  </si>
  <si>
    <t>10</t>
  </si>
  <si>
    <t>566 55 55</t>
  </si>
  <si>
    <t>CONTRATAR EL SERVICIO DE MANTENIMIENTO PREVENTIVO, CORRECTIVO Y SUMINISTRO DE PIEZAS Y CONSUMIBLES PARA LAS MÁQUINAS DE IMPRESIÓN Y DIGITALIZACION DE DOCUMENTOS DE LA EMPRESA DE VIVIENDA DE ANTIOQUIA</t>
  </si>
  <si>
    <t>562 55 55</t>
  </si>
  <si>
    <t>76111500;56111500;52131600</t>
  </si>
  <si>
    <t>SUMINISTRO, INSTALACION Y  MANTENIMIENTO DE MOBILIARIO, EQUIPO Y ELEMENTOS DE OFICINA.</t>
  </si>
  <si>
    <t>560 55 55</t>
  </si>
  <si>
    <t>72151700;92121700;81111500</t>
  </si>
  <si>
    <t xml:space="preserve">SERVICIOS INTEGRALES PARA EL CONTROL DE ACCESO, MONITOREO DE PLANTA, VIDEOGILANCIA Y SISTEMAS DE ALARMA Y TORNIQUETES. INCLUYE ATUALIZACION DE SOFTWARE, ASISTENCIA, SOPORTE TÉCNICO Y MANTENIMIENTO. </t>
  </si>
  <si>
    <t>558 55 55</t>
  </si>
  <si>
    <t>MANTENIMIENTO PREVENTIVO INTEGRAL, Y/O CORRECTIVO, NECESARIO PARA LOS EQUIPOS DEL SISTEMA DE AIRE ACONDICIONADO Y DISPENSADORES DE AGUA DE LA EMPRESA DE VIVIENDA DE ANTIOQUIA-VIVA</t>
  </si>
  <si>
    <t>2</t>
  </si>
  <si>
    <t>11</t>
  </si>
  <si>
    <t>563 55 55</t>
  </si>
  <si>
    <t>72101500;76111500;73152100</t>
  </si>
  <si>
    <t xml:space="preserve">ADQUISICIÓN, INSTALACION,  MANTENIMIENTO Y REPARACIONES DE  PLOMERIA, ELECTRICOS, CABLEADO, JARDINERIA, CORTINAS TIPO BLACK OUT Y VIDRIERAS CORREDIZAS. </t>
  </si>
  <si>
    <t>568 55 55</t>
  </si>
  <si>
    <t>72101500</t>
  </si>
  <si>
    <t xml:space="preserve"> SUMINISTRO,  MANTENIMIENTO Y CERTIFICACIÓN DE TODO LO RELACIONADO CON LA RED CONTRAINCENDIOS, PROVISIONAMIENTO Y CARGA DE EXTINTORES Y SISTEMA DE DETECTORES DE HUMO. </t>
  </si>
  <si>
    <t>567 55 55</t>
  </si>
  <si>
    <t>78181500</t>
  </si>
  <si>
    <t>PRESTACIÓN DEL SERVICIO DE MANTENIMIENTO PREVENTIVO Y CORRECTIVO, EL CUAL INCLUYE REPARACIONES, REPUESTOS AUTOPARTES, MANO DE OBRA, LAVADA, ACEITE, LUBRICANTES, COMBUSTIBLE Y DEMÁS, DE LOS VEHÍCULOS PERTENECIENTES AL PARQUE AUTOMOTOR PROPIO Y DE COMODATO DE LA EMPRESA DE VIVIENDA DE ANTIOQUIA -VIVA-</t>
  </si>
  <si>
    <t>564 55 55</t>
  </si>
  <si>
    <t>80111600</t>
  </si>
  <si>
    <t>SERVICIOS DE PERSONAL EN MISIÓN PARA LOS DIFERENTES PROYECTOS DE LA EMPRESA DE VIVIENDA DE ANTIOQUIA - VIVA, ASÍ COMO LAS ACTIVIDADES PROPIAS DE SEGURIDAD Y SALUD EN EL TRABAJO, CAPACITACIÓN, BIENESTAR Y HERRAMIENTAS DE TRABAJO DE DICHO PERSONAL</t>
  </si>
  <si>
    <t>4</t>
  </si>
  <si>
    <t>9</t>
  </si>
  <si>
    <t>CCE-15||03</t>
  </si>
  <si>
    <t>574 55 55</t>
  </si>
  <si>
    <t>80121600</t>
  </si>
  <si>
    <t>PRESTACIÓNDE  SERVICIOS  PROFESIONALES PARA LA REPRESENTACIÓN JUDICIAL Y EXTRAJUDICIAL  DE  LA  EMPRESA  DE  VIVIENDA  DEANTIOQUIA-VIVA-</t>
  </si>
  <si>
    <t>601 55 55</t>
  </si>
  <si>
    <t>PRESTACIÓN DE SERVICIOS PROFESIONALES PARA LA GESTIÓN DE LA EMPRESA DE VIVIENDA DE ANTIOQUIA - VIVA</t>
  </si>
  <si>
    <t>569 55 55</t>
  </si>
  <si>
    <t>76111500;80111700</t>
  </si>
  <si>
    <t xml:space="preserve">PROVISIÓN DE PERSONAL TEMPORAL PARA LAS ACTIVIDADES DE ASEO, CAFETERÍA Y MANTENIMIENTO GENERAL, EN LA SEDE DE LA EMPRESA DE VIVIENDA DE ANTIOQUIA -VIVA- </t>
  </si>
  <si>
    <t>595 55 55</t>
  </si>
  <si>
    <t>78131804</t>
  </si>
  <si>
    <t>PRESTAR EL SERVICIO DE ALMACENAMIENTO, CUSTODIA, ORGANIZACIÓN, SUMINISTRO Y CONSULTA DE UNIDADES DOCUMENTALES TODO LO RELACIONADO AL CAD DE LA EMPRESA DE VIVIENDA DE ANTIOQUIA - VIVA</t>
  </si>
  <si>
    <t>565 55 55</t>
  </si>
  <si>
    <t>86101700;80111500;80111509;86101709</t>
  </si>
  <si>
    <t>CAPACITACIÓN Y ADIESTRAMIENTO</t>
  </si>
  <si>
    <t>592 55 55</t>
  </si>
  <si>
    <t>86101700;80111500;80111509;86101709;86101711;85101600</t>
  </si>
  <si>
    <t>PROGRAMAS DE BIENESTAR Y MEJORAMIENTO</t>
  </si>
  <si>
    <t xml:space="preserve">SISTEMA SEGURIDAD EN EL TRABAJO </t>
  </si>
  <si>
    <t>86101700;80111500;80111509;86101709;86101711;85101601</t>
  </si>
  <si>
    <t>APORTES A ESCUELAS INDUSTRIALES (ADIESTRAMIENTO, SALUD EN EL TRABAJO, BIENESTAR Y VIATICOS PARA APRENDICES)</t>
  </si>
  <si>
    <t>86101705</t>
  </si>
  <si>
    <t>CAPACITAR Y ACOMPAÑAR LA PLANEACIÓN Y EJECUCIÓN DE LAS AUDITORÍAS INTERNAS (CALIDAD, SG-SST, MIPG)</t>
  </si>
  <si>
    <t>DESARROLLO DE CAPACITACIONES TÉCNICAS Y/O SOCIALES EN LOS MUNICIPIOS Y/O DISTRITOS DEL DEPARTAMENTO DE ANTIOQUIA</t>
  </si>
  <si>
    <t>591 55 55</t>
  </si>
  <si>
    <t>80121609</t>
  </si>
  <si>
    <t xml:space="preserve">GASTOS LEGALES </t>
  </si>
  <si>
    <t>600 55 55</t>
  </si>
  <si>
    <t>72102900</t>
  </si>
  <si>
    <t>MEJORAMIENTO DE ENTORNO CON LA ESTRATEGIA ANTIOQUIA SE PINTA DE VIDA EN LOS MUNICIPIOS Y/O DISTRITOS DEL DEPARTAMENTO DE ANTIOQUIA</t>
  </si>
  <si>
    <t>6</t>
  </si>
  <si>
    <t>597 55 55</t>
  </si>
  <si>
    <t>72111000;72111100;95122100;95122300</t>
  </si>
  <si>
    <t>CONSTRUCCIÓN DE VIVIENDAS URBANAS Y RURALES NUEVAS INICIADAS EN EL DEPARTAMENTO DE ANTIOQUIA</t>
  </si>
  <si>
    <t>582 55 55</t>
  </si>
  <si>
    <t>72151900;72153600;95122100</t>
  </si>
  <si>
    <t>MEJORAMIENTOS DE VIVIENDAS URBANOS Y RURALES EN EL DEPARTAMENTO DE ANTIOQUIA</t>
  </si>
  <si>
    <t>583 55 55</t>
  </si>
  <si>
    <t>TITULACIÓN Y/O LEGALIZACIÓN DE VIVIENDAS Y PREDIOS EN EL DEPARTAMENTO DE ANTIOQUIA</t>
  </si>
  <si>
    <t>584 55 55</t>
  </si>
  <si>
    <t>CONSTRUCCIÓN DE INTERVENCIONES URBANAS INTEGRALES DE ESPACIO PÚBLICO ASOCIADAS A LA VIVIENDA EN EL DEPARTAMENTO DE ANTIOQUIA</t>
  </si>
  <si>
    <t>585 55 55</t>
  </si>
  <si>
    <t>CONSTRUCCIÓN Y OBRA DE ESPACIO PÚBLICO O POR MANDATO EN EL DEPARTAMENTO DE ANTIOQUIA</t>
  </si>
  <si>
    <t>586 55 55</t>
  </si>
  <si>
    <t>77101601</t>
  </si>
  <si>
    <t>IMPLEMENTACIÓN DE LABORATORIO PARA EL DESARROLLO DE PROYECTOS DE INNOVACIÓN Y SOSTENIBILIDAD</t>
  </si>
  <si>
    <t>587 55 55</t>
  </si>
  <si>
    <t>IMPLEMENTACIÓN DE ESTRATEGIAS PARA LA REDUCCIÓN DEL DÉFICIT HABITACIONAL EN EL DEPARTAMENTO DE  ANTIOQUIA</t>
  </si>
  <si>
    <t>80121610</t>
  </si>
  <si>
    <t>SERVICIOS FINANCIEROS, GESTION DE PRESTAMOS, CARTERA Y TESORERIA.</t>
  </si>
  <si>
    <t>588 55 55</t>
  </si>
  <si>
    <t>80101500;82141505;82141600</t>
  </si>
  <si>
    <t>DESARROLLO DE LAS ESTRATEGIAS PUBLICITARIAS, COMUNICACIONALES Y DE DIFUSION DE LA EMPRESA DE VIVIENDA DE ANTIOQUIA - VIVA</t>
  </si>
  <si>
    <t>78111800</t>
  </si>
  <si>
    <t xml:space="preserve">CONTRATO PRESTACION DE SERVICIO TRANSPORTE TERRESTRE PARA EL DEPARTAMENTO DE ANTIOQUIA CON LA EMPRESA DE VIVIENDA DE ANTIOQUIA </t>
  </si>
  <si>
    <t>589 55 55</t>
  </si>
  <si>
    <t>90121500;78111500</t>
  </si>
  <si>
    <t>SUMINISTRO DE TIQUETES AÉREOS Y HORAS DE VUELO EN HELICOPTERO O AVION COMERCIAL, PARA EL DESPLAZAMIENTO DE LOS SERVIDORES A LOS 125 MUNICIPIOS DEL DEPARTAMENTO DE ANTIOQUIA, DESTINOS NACIONALES E INTERNACIONALES.</t>
  </si>
  <si>
    <t>590 55 55</t>
  </si>
  <si>
    <t>80101500</t>
  </si>
  <si>
    <t>AUDITORIAS DE CALIDAD CON EL ICONTEC. ASESORÍAS DE SEGUIMIENTO PARA EL ÁREA DE PLANEACIÓN</t>
  </si>
  <si>
    <t>CCE-05</t>
  </si>
  <si>
    <t>Laura Ríos Echeverri</t>
  </si>
  <si>
    <t>80101500;80101600</t>
  </si>
  <si>
    <t>DIAGNÓSTICO, CAPACITACIÓN E IMPLEMENTACIÓN, HOJA DE RUTA Y PILOTO DE LA METODOLOGÍA BIM</t>
  </si>
  <si>
    <t>Carlos Gallego</t>
  </si>
  <si>
    <t>594 55 55</t>
  </si>
  <si>
    <t>IMPLEMENTACIÓN DEL OBSERVATORIO DE VIVIENDA PARA ANTIOQUIA</t>
  </si>
  <si>
    <t>DESARROLLO Y PARAMETRIZACIÓN DE LOS COMPONENTES DEL SELLO DE SOSTENIBILIDAD VIVA</t>
  </si>
  <si>
    <t>83111603;81161703;43191501</t>
  </si>
  <si>
    <t>ADQUISICIÓN Y MANTENIMIENTO DE EQUIPOS MÓVILES Y PLAN DE DATOS PARA LA OPERACIÓN PROGRAMA DEL VISITRACK (PROYECTOS)</t>
  </si>
  <si>
    <t>43201537;43212100</t>
  </si>
  <si>
    <t>IMPRESORA A COLOR LASER</t>
  </si>
  <si>
    <t>45121516;45121600;45111500</t>
  </si>
  <si>
    <t>ADQUISICIÓN DE EQUIPOS DE AUDIO, FOTOGRAFÍA, VIDEO Y SUS ACCESORIOS PARA EL ÁREA DE COMUNICACIONES (CÁMARAS, NICROMO)</t>
  </si>
  <si>
    <t>43232302</t>
  </si>
  <si>
    <t>SOFTWARE PARA MÓDULO DE PRESUPUESTACIÓN DE PROYECTOS DE OBRA Y LICENCIAS AUTOCAD.</t>
  </si>
  <si>
    <t>15</t>
  </si>
  <si>
    <t>30181600;30181700;30181800;30102305;30101505</t>
  </si>
  <si>
    <t>SUMINISTRO E INSTALACIÓN DE PRODUCTOS EN ACERO INOXIDABLE, LÍNEA INSTITUCIONAL, MOBILIARIO PARA INSTITUCIONES EDUCATIVAS Y OTROS SERVICIOS PÚBLICOS; PARA PROYECTOS DE VIVIENDA U OTROS RELACIONADOS CON LA INFRAESTRUCTURA PÚBLICA Y/O PARTICULAR EN LOS MUNICIPIOS DEL DEPARTAMENTO DE ANTIOQUIA Y OTROS MUNICIPIOS DEL PAÍS</t>
  </si>
  <si>
    <t>YURY ANDREA BUITRAGO LOAIZA</t>
  </si>
  <si>
    <t>3006740685</t>
  </si>
  <si>
    <t>80111623;80101600</t>
  </si>
  <si>
    <t>COMPRA MENOR</t>
  </si>
  <si>
    <t>31142000;30101715</t>
  </si>
  <si>
    <t>SUMINISTRO Y TRANSPORTE DE MODULARES PLÁSTICOS PARA CONSTRUCCIÓN DE CAMPAMENTOS MILITARES EN LAS BASES ADSCRITAS AL BATALLÓN DE ARTILLERÍA N_4 GENERAL JORGE EDUARDO SÁNCHEZ RODRÍGUEZ, EN EL MARCO DEL CONTRATO INTERADMINISTRATIVO DE MANDATO N_4600012600 DE 2021, SUSCRITO ENTRE LA EMPRESA DE VIVIENDA DE ANTIOQUIA VIVA Y LA SECRETARIA DE SEGURIDAD Y JUSTICIA DEPARTAMENTAL.</t>
  </si>
  <si>
    <t>5</t>
  </si>
  <si>
    <t>43231500</t>
  </si>
  <si>
    <t>ADQUISICIÓN DE SUSCRIPCIONES DE SOFTWARE PARA LA EMPRESA</t>
  </si>
  <si>
    <t>8</t>
  </si>
  <si>
    <t>LUZ ADRIANA OSORIO DIAZ</t>
  </si>
  <si>
    <t>3004866161</t>
  </si>
  <si>
    <t>CONTRATACION DIRECTA CON UN CORREDOR DE SEGURO PARA LA ASESORÍA Y ADMINISTRACIÓN DE RIESGOS A TRAVÉS DE UNA DEBIDA TRANSFERENCIA DE LOS MISMOS VÍA PÓLIZAS DE SEGUROS U OTROS MECANISMOS.</t>
  </si>
  <si>
    <t>44122000</t>
  </si>
  <si>
    <t>SUMINISTRO DE UNIDADES DE CONSERVACIÓN PARA EL ARCHIVO DE LA EMPRESA DE VIVIENDA DE ANTIOQUIA- VIVA”.</t>
  </si>
  <si>
    <t>30152000</t>
  </si>
  <si>
    <t>CERRAMIENTO DE UNOS LOTES DE TERRENO DE PROPIEDAD DE LA EMPRESA DE VIVIENDA DE ANTIOQUIA UBICADOS EN EL BARRIO SAN JOSE DEL MUNICIPIO DE SONSON</t>
  </si>
  <si>
    <r>
      <rPr>
        <b/>
        <sz val="11"/>
        <rFont val="Arial"/>
        <family val="2"/>
      </rPr>
      <t>Elaboración del plan y reporte de evidencias:</t>
    </r>
    <r>
      <rPr>
        <sz val="11"/>
        <rFont val="Arial"/>
        <family val="2"/>
      </rPr>
      <t xml:space="preserve"> Profesional Talento Humano </t>
    </r>
    <r>
      <rPr>
        <b/>
        <sz val="11"/>
        <rFont val="Arial"/>
        <family val="2"/>
      </rPr>
      <t>Seguimiento al cumplimiento del plan:</t>
    </r>
    <r>
      <rPr>
        <sz val="11"/>
        <rFont val="Arial"/>
        <family val="2"/>
      </rPr>
      <t xml:space="preserve"> Profesional Gestión Organizacional </t>
    </r>
  </si>
  <si>
    <t>Plan estratégico del Talento Humano vigencia 2025</t>
  </si>
  <si>
    <t>Tomado de 
GTH-PL-01 Plan Estratégico del Talento Humano
GTH-PL-02 Plan de formación y capacitación 
GTH-PL-03 Plan de bienestar y bajo la evidencia del GTH-FO-11 Cronograma de bienestar</t>
  </si>
  <si>
    <t xml:space="preserve"> META  T2</t>
  </si>
  <si>
    <t xml:space="preserve"> META  T3</t>
  </si>
  <si>
    <t xml:space="preserve"> META  T4</t>
  </si>
  <si>
    <t>Asegurar el talento humano que requiere la empresa en términos de suficiencia e idoneidad.</t>
  </si>
  <si>
    <t>Número</t>
  </si>
  <si>
    <t>Durante el primer trimestre, la planta de cargos contó con 50 personas vinculadas, manteniéndose disponibles 14 vacantes, lo que evidencia una ocupación parcial de la capacidad establecida y la necesidad de fortalecer el proceso de provisión de cargos para alcanzar el nivel óptimo de cumplimiento.</t>
  </si>
  <si>
    <t>Para el segundo semestre, se logró la contratación de 53 personas de una planta total de 64 cargos, lo que refleja un avance significativo en el nivel de ocupación, aunque aún persiste una brecha pendiente por cubrir para alcanzar el cumplimiento total de la estructura definida.</t>
  </si>
  <si>
    <t>Para el tercer trimestre, la planta de cargos estuvo conformada por 52 personas, lo que evidencia un nivel de ocupación cercano al establecido, aunque aún se identifican oportunidades de mejora para alcanzar el total de cargos definidos.</t>
  </si>
  <si>
    <t>Durante el tercer trimestre se presentaron diversos movimientos de personal, incluyendo ingresos y salidas. No obstante, las vacantes identificadas desde el inicio del año no fueron suplidas, lo que mantiene una brecha en el cumplimiento total de la planta de cargos.</t>
  </si>
  <si>
    <t>Gestionar la cultura organizacional desde el liderazgo con foco en los resultados.</t>
  </si>
  <si>
    <t>Cumplimiento del cronograma de actividades planeadas Cultura - GTH-FO-46</t>
  </si>
  <si>
    <t xml:space="preserve">Durante el primer trimestre se realizaron 3 actividades para fortalecer la Cultura en la Entidad, las cuales fueron: Ciudadano del mes destacando los pilares "Colaboración y corresponsabilidad" e "Innovación, Sostenibilidad e Inclusión" y en la Estrategia VIVA la Buena Vibra, se trabajo comportamientos asociados a la amabilidad y trato humano entre compañeros. </t>
  </si>
  <si>
    <t>Durante el segundo trimestre se realizaron 9 actividades para fortalecer la Cultura en la Entidad, las cuales fueron: Ciudadano del mes, destacando los pilares  "Adaptabilidad", "Articulada e Integradora" y "Empatia"; en la Estrategia VIVA la Buena Vibra se trabajo el tema del silencio con habladores en las diferentes areas de la Entidad y la lectura de información interna (correos electronicos, grupos de WhatsApp institucionales); igualmente, se realizo la actividad de Biblioteca de Saberes, Alineación Estrategica y se aplico la Medición de Microclima Laboral con el area de Planeación.</t>
  </si>
  <si>
    <t>Durante el tercer trimestre se realizaron 7 actividades para fortalecer la Cultura en la Entidad, las cuales fueron: Ciudadano del mes destacando las Competencias de  "Empoderamiento" y "Toma de Decisiones", en la Estrategia VIVA la Buena Vibra se trabajo el tema del plan de austeridad 2025, presentación de equipos para el area de Control Interno y se sensibilizo sobre la energía positiva, compromiso y lo que nos une como equipo; igualmentese, se hizo otra entrega de Conversemos con el Gerente con el area de Proyectos y se aplico la Medición de Microclima Laboral con el area Financiera.</t>
  </si>
  <si>
    <t>Durante el cuarto  trimestre se realizaron 6 actividades para fortalecer la Cultura en la Entidad, las cuales fueron: Ciudadano del mes destacando las competencias  de "Trabajo en Equipo" y "Comuicación Efectiva"; igualmente, se hizo otra entrega de Conversemos con el Gerente con el area Administrativa y Financiera, se aplico la medición de Microclima Laboral con las areas de Control Interno, Talento Humano, Proyectos, Negocios y Vivienda y Habitat y se realizo el encuentro de cierre de año, "Resultados que Construyen Futuro".</t>
  </si>
  <si>
    <t>Plan de Formación y Capacitación</t>
  </si>
  <si>
    <t xml:space="preserve">En el primer trimestre del año se logró cumplir con todas las actividades programadas, haciendo sesiones separadas en la jornada de re inducción. Aunque en el indicador quedó como una sola actividad, el número total de sesiones dentro de la jornada de reinducción fueron 13. </t>
  </si>
  <si>
    <t xml:space="preserve">En el segundo trimestre del año, se dio cumplimiento a las actividades establecidas dentro del cronograma, con un total de 8 capacitaciones ejecutadas. </t>
  </si>
  <si>
    <t>En el tercer semestre se realizaron 10 capacitaciones de 11 programadas, ya que uno de los formadores no realizó su sesión en la fecha establecida por ocupaciones laborales.</t>
  </si>
  <si>
    <t xml:space="preserve">En el cuarto trimestre no se cumplió a cabalidad con las capacitaciones programadas, teniendo en cuenta que para este trimestre se tenía estipulado realizar las capacitaciones realizadas por proveedores externos y no se pudo realizar una contratación idoneam sin embargo se llevaron a cabo 7 capacitaciones con talentos internos. </t>
  </si>
  <si>
    <t>Evaluación de Desempeño</t>
  </si>
  <si>
    <t xml:space="preserve">Durante el tercer trimestre se dio inicio a la actividad correspondiente a la evaluación de desempeño 360° del personal vinculado a la entidad. Esta evaluación se programó para ejecutarse entre el 15 y el 20 de noviembre de 2025, conforme al cronograma establecido, de la siguiente manera
1.	Aplicación: 
Mi voz 90°: 15 y 16 de septiembre
La voz del líder 180°: 17 al 19 de septiembre
La voz de mi cliente interno 360°: 25 al 29 de septiembre
En el cuarto trimestre se continuará con la fase de consolidación de resultados y retroalimentación y planes de mejora
</t>
  </si>
  <si>
    <t>Entre septiembre y noviembre del 2025, se aplicó la evaluación de desempeño, iniciando con la planeación, diligenciamiento y entrega de resultados, abarcando a todo el personal vinculado de la Empresa que cumplía con los criterios del tiempo.</t>
  </si>
  <si>
    <t>Gestionar el cuidado y bienestar de las personas.</t>
  </si>
  <si>
    <t>Ver Cumplimiento al Plan SST</t>
  </si>
  <si>
    <t>Cumplimiento al plan de bienestar</t>
  </si>
  <si>
    <t>De las actividadesprogramadas en el primer trimestre se cumplió al 100% el indicador dado ue se ejecutaron todas.</t>
  </si>
  <si>
    <t xml:space="preserve">De las actividadesprogramadas en el segundo trimestre se cumplió al 92% el indicador dado que se no se ejecutarin 2 actividades del mes de abril y se reagendaron para meses siguientes </t>
  </si>
  <si>
    <t xml:space="preserve">Durante este trimestre se cumplió con 23 de las 25 actividades programadas en el Plan de Bienestar. Dentro de las actividades ejecutadas se destacan: el Día del Servidor Público, la Feria de Emprendimiento, el Programa de Preparación para la Pensión, diversas conmemoraciones realizadas en articulación con el área de Comunicaciones y la Caminata Ecológica.
Quedaron pendientes por desarrollar dos actividades: la Feria Artística y Cultural Talentos VIVA y VIVA Incluyente. Estas no se llevaron a cabo debido a que, durante el mes de septiembre, la entidad se encontraba en proceso de auditoría interna, lo que priorizó la atención a este requerimiento. En consecuencia, se evaluará la posibilidad de reprogramarlas de acuerdo con la disponibilidad de agenda y recursos institucionales
																</t>
  </si>
  <si>
    <t>Durante el último trimestre no se logró cumplir en su totalidad con las actividades planeadas; sin embargo, se destacan acciones relevantes como la Feria de Emprendimientos, las Vacaciones Recreativas, el Balance de Gestión y los Reconocimientos Viva, entre otras, que contribuyeron al fortalecimiento del bienestar y la participación del personal.</t>
  </si>
  <si>
    <t>Plan de Trabajo Anual en Seguridad y Salud en el Trabajo vigencia 2025</t>
  </si>
  <si>
    <t>COMPONENTE</t>
  </si>
  <si>
    <t>Estilos de vida saludable</t>
  </si>
  <si>
    <t>Actividades de promoción y Prevención de la salud. Medicina preventiva y del trabajo</t>
  </si>
  <si>
    <t xml:space="preserve">Se realizan las actividades propuestas para el primer trimestre del año en cuanto al reporte del ausentirmo por causa medica de la entidad. Dando asi, cumplimiento al 100% de las actividades planeadas. </t>
  </si>
  <si>
    <t xml:space="preserve">En el segundo trimestre se ejecutaron las actividades de feria de la salud con actividades de promoción y prevención de la salud y la actualización del ausentismo por causa medica. </t>
  </si>
  <si>
    <t xml:space="preserve">Se realiza conforme al plan de trabajo anual mes a mes la actualización del reporte de ausentismo por causa medica para identificar factores de riesgo. </t>
  </si>
  <si>
    <t>Se lleva a cabo la feria de la salud, el diagnostico de condiciones de salud y el ausentismo por causa medica.</t>
  </si>
  <si>
    <t>Capacitación del SG-SST</t>
  </si>
  <si>
    <t>Inducción, reinducción, charlas, plan de capacitación, campañas, socialización y sensibilizaciones</t>
  </si>
  <si>
    <t>Se ejecutan la inducción, prevención de mordedura de animales, roles y respon sabilidades para el COPASST y se da inico al curso de 50h para el COPASST, dando así cumplimiento al 100% de las actividades planeadas.</t>
  </si>
  <si>
    <t>En el segundo trimestre se llevaron a cabo el 100% de las actividades planeadas entre las que se destacan primeros auxilios psicológicos, cuidado de la salud visual, higiene postural y las inducciones.</t>
  </si>
  <si>
    <t xml:space="preserve">Para el tercer trimestre se ejecutaron el 100% de las actividades planeadas, se destacan la formación en IT-AT, Seguridad vial para todos los actores viales, PESV, riesgos y preoperacional  y elementos distractores que pueden presentarse en las vías, entre otras. </t>
  </si>
  <si>
    <t xml:space="preserve">Teniendo en cuenta los cambios en la organización en el último trimestre se ejecutaron 10 actividades pero estaban planeadas 22. </t>
  </si>
  <si>
    <t>Plan de prevención y preparación ante emergencias</t>
  </si>
  <si>
    <t>Actualización plan de emergencias, simulacro.</t>
  </si>
  <si>
    <t> </t>
  </si>
  <si>
    <t>Se realiza la actualización del Plan de atención y respuesta ante emergencias de acuerdo con los cambios en la entidad.</t>
  </si>
  <si>
    <t>Plan estratégico de seguridad vial</t>
  </si>
  <si>
    <t>Programas de gestión de riesgo crítico, socialización de protocolos, inspecciones, validaciones de ruta, capacitación y auditoría</t>
  </si>
  <si>
    <t xml:space="preserve">De las actividaddes planeadas en el PESV para el primer tirmestre se cumple con el 100% de ellas. </t>
  </si>
  <si>
    <t xml:space="preserve">En el segundo semestre se ejecutaron el 100% de las actividades planeadas en el PESV, entre esas documentar el PESV, Verificación y seguimiento a las horas de conducción y al SIMIT y RUNT. </t>
  </si>
  <si>
    <t xml:space="preserve">Se ejecuta el 100% de las actividades establecidas, se destaca la gestión de los riesgos críticos y el acompañamiento por parte de ARL para avanzar en la actualización de la documentación del PESV. </t>
  </si>
  <si>
    <t xml:space="preserve">Se implementan los programas de gestión de riesgo público, se hace segumiento al cumplimiento del Preoperacional, revisión de procedimientos de auditoria y actualización de los indicadores de gestión. </t>
  </si>
  <si>
    <t>Lo descrito en el decreto 1072 de 2015 y resolución 0312 de 2019 (que apliquen)</t>
  </si>
  <si>
    <t>Cumplimiento normativo, seguimientos, aplicación de la norma.</t>
  </si>
  <si>
    <t xml:space="preserve">Se ejecuta el 100% de las actividades establecidas en el primer trimestre para el cumplimiento del Decreto 1072 de 2015 y la Resolución 0312 de 2019. </t>
  </si>
  <si>
    <t xml:space="preserve">Se da cumplimiento a todas las actividades de cumplimiento legal. Importante destacar que en este trimestre no se presentaron AT o IT. </t>
  </si>
  <si>
    <t>El Plan se ejecuta al 100% de las actividades planeadas en cumplimiento de la legislación vigente, se reporta el AT que se presentó y se realizan las acciones pertinentes para su cierre.</t>
  </si>
  <si>
    <t>Se ejecutan todas als actividades planeadas para el cuarto trimestre de cumplimiento normativo</t>
  </si>
  <si>
    <t>Cronograma de actividades de COPASST</t>
  </si>
  <si>
    <t>Reuniones ordinarias y extraordinarias, inspecciones, capacitaciones, curso de la 50h</t>
  </si>
  <si>
    <t>En el primer trimestre se ejecuta el 100% de las actividades planeadas para el COPASST como es revisión de la accidentalidad y el ausentismo, se inicia el curso de las 50 horas y se capacitan en roles y responsabilidades dando cumplimiento al 100% de las actividades planeadas</t>
  </si>
  <si>
    <t xml:space="preserve">Se ejecutan las actividades planeadas al 93% del cumplimiento quedando pendiente la inspección de orden y aseo. </t>
  </si>
  <si>
    <t xml:space="preserve">Se ejecutan las actividades al 100%, se destaca la inspección de dotación y EPP de servicios generales y vigilancia. </t>
  </si>
  <si>
    <t>Se realizaron las actividades planeadas para el trimestre entre reuniones, formación e inspección.</t>
  </si>
  <si>
    <t>Gestionar los recursos humanos, físicos, tecnológicos y financieros necesarios para el funcionamiento del sistema de gestión en seguridad y salud en el trabajo</t>
  </si>
  <si>
    <t>Presupuesto asignado para el proceso, seguimiento al presupuesto, contrataciones e implementación.</t>
  </si>
  <si>
    <t>Asignación de los recursos para llevar a cabo el SG-SST, se define el presupuesto para las actividades que se requieren dentro del proceso. Este presupuesto se modifica según las necesidades que se presenten en la entidad.</t>
  </si>
  <si>
    <t>Gestión ARL</t>
  </si>
  <si>
    <t xml:space="preserve">Asesoría, diseño de plan de acompañamiento y su ejecución. </t>
  </si>
  <si>
    <t xml:space="preserve">En acompañamiento de la ARL, se establece el plan de trabajo anual con los asesores asignados, priorizando los riesgos que podrían materializarse en VIVA como por ejemplo riesgo psicosocial, biomecanico, seguridad vial. </t>
  </si>
  <si>
    <t>Manejo de contratistas</t>
  </si>
  <si>
    <t>Realizar seguimiento al cumplimiento de los requisitos mínimos de los contratistas establecidos en el Manual de contratistas</t>
  </si>
  <si>
    <t>Se revisa de manera periodica el cumplimiento de las obligaciones en SST de los aliados estrategicos de la entidad.</t>
  </si>
  <si>
    <t>Actividades, plan de trabajo del comité de convivencia laboral</t>
  </si>
  <si>
    <t>Seguimiento CCL</t>
  </si>
  <si>
    <t>Resultados de autoevaluación del año anterior</t>
  </si>
  <si>
    <t>Definición de acciones preventivas y correctivas con base en resultados del SG-SST,  conforme a revisión de la alta dirección, auditoria interna, investigaciones de AT-EL, entre otros.</t>
  </si>
  <si>
    <t>Se gestionan las ACPM derivadas del cumplimiento legal, auditrias, revisión por la dirección y demás de modo tal que se busca gestionar el cierre efectivo. Se da cumplimiento al 100% de las actividades planeadas.</t>
  </si>
  <si>
    <t xml:space="preserve">Se realiza el cierre de cuatro acciones de las cuales 3 se derivaban de una inspección de seguridad y una de la auditoria interna. </t>
  </si>
  <si>
    <t>Se gestiona el plan de mejoramiento y se cierran algunas de las acciones pendientes</t>
  </si>
  <si>
    <t>Se avanza en el cierre de las ACPM</t>
  </si>
  <si>
    <t>Resultados auditoria ISO 9001</t>
  </si>
  <si>
    <t>Resultados auditoría interna al SGSST</t>
  </si>
  <si>
    <t>Resultados auditoría interna al PESV</t>
  </si>
  <si>
    <t>Revisión por la alta dirección</t>
  </si>
  <si>
    <t>PLAN ANUAL DE ADQUISICIONES 2025</t>
  </si>
  <si>
    <t>MARIA CAMILA ARBELAEZ ALVAREZ- COORDINACIÓN DE BIENES Y SERVICIOS</t>
  </si>
  <si>
    <t xml:space="preserve">MODALIDAD DE SELECCIÓN </t>
  </si>
  <si>
    <t xml:space="preserve">TIPO DE CONTRATACION </t>
  </si>
  <si>
    <t xml:space="preserve">IDENTIFICADOR SECOP </t>
  </si>
  <si>
    <t>Modalidad de selección 2</t>
  </si>
  <si>
    <t>valor estimado presupuesto oficial 2025</t>
  </si>
  <si>
    <t xml:space="preserve">Rubros presupuestales </t>
  </si>
  <si>
    <t>BIENES Y SERVICIOS</t>
  </si>
  <si>
    <t>ARRENDAMIENTOS DE BIENES INMUEBLES PARA EL USO LA EMPRESA DE VIVIENDA DE ANTIOQUÍA UBICADA EN EL CENTRO COMERCIAL ALMACENTRO.</t>
  </si>
  <si>
    <t xml:space="preserve">ABRIL </t>
  </si>
  <si>
    <t>MESES</t>
  </si>
  <si>
    <t>Contratación régimen especial (con ofertas)  - Régimen especial</t>
  </si>
  <si>
    <t>2.1.2.02.02.007.01.01. Arrendamiento Y/O Administración de Bienes Muebles E Inmuebles</t>
  </si>
  <si>
    <t>NA</t>
  </si>
  <si>
    <t xml:space="preserve">MARA CAMILA ARBELAEZ ALVAREZ </t>
  </si>
  <si>
    <t>SERVICIOS PÚBLICOS, ELECTRICIDAD Y ACUEDUCTO DE LA SEDE DE LA EMPRESA DE VIVIENDA DE ANTIOQUIA.</t>
  </si>
  <si>
    <t xml:space="preserve">ENERO </t>
  </si>
  <si>
    <t>ENERO</t>
  </si>
  <si>
    <t xml:space="preserve">2.1.2.02.02.006.01.01.01. EPM Acueducto energía piso 10 ALMACENTRO  133,141,214    </t>
  </si>
  <si>
    <t>TICS</t>
  </si>
  <si>
    <t>SERVICIOS WEB, HOSTING, DATA CENTER, TELEFONÍA, INTERNET Y CORREO ELECTRÓNICO.</t>
  </si>
  <si>
    <t xml:space="preserve">  2.1.2.02.02.008.03.01.01. TIGO UNE Hosting Varios Piso 10 ALMACENTRO 96,290,119 -  2.1.2.02.02.008.04.01. TIGO UNE Data center piso 10 ALMACENTRO 71,634,668  2.1.2.02.02.008.05.01. TIGO UNE Pag Web Cyber Segurity  12,140,000  2.1.2.01.01.003.05.  EQUIPO Y APARATOS DE RADIO, TELEVISION Y COMUNICACIONES 5,403,900 2.1.2.02.02.008.06.01. Telefonía celular CLARO 3,864,000 2.1.2.02.02.008.07.01. Telefonía Celular MOVISTAR 4791151</t>
  </si>
  <si>
    <t>SERVICIO DE VIGILANCIA SEDE ALMACENTRO EMPRESA DE VIVIENDA DE ANTIOQUÍA.</t>
  </si>
  <si>
    <t>2.1.2.02.02.008.15.01. Vigilancia Piso 10 Almacentro 84637749</t>
  </si>
  <si>
    <t>ADQUISICIÓN DE PAQUETES DE PÓLIZAS Y SEGUROS PARA LA EMPRESA DE VIVIENDA DE ANTIOQUÍA.</t>
  </si>
  <si>
    <t>2.1.2.02.02.008.16.01. Seguros  487,615,982</t>
  </si>
  <si>
    <t>SUMINISTRO DE PAPELERÍA E IMPLEMENTOS DE OFICINA, CAFETERÍA, ASEO, PERIFÉRICOS DE TECNOLOGÍA, Y FERRETERÍAS O REPUESTOS FERRETEROS, PARA EL NORMAL FUNCIONAMIENTO DE LA EMPRESA DE VIVIENDA DE ANTIOQUÍA - VIVA.</t>
  </si>
  <si>
    <t xml:space="preserve"> 2.1.2.02.02.008.13.01. Elementos de Aseo y Cafetería 74000004 2.1.2.02.01.003.01. Artículos de oficina 60,000,0000</t>
  </si>
  <si>
    <t>CONTRATAR EL CUBRIMIENTO DE LAS NECESIDADES Y SOLUCIONES TECNOLÓGICAS TANTO A NIVEL DE HARDWARE, SOFTWARE; COMO DEL SOPORTE Y MANTENIMIENTO DE LOS COMPONENTES DE TI DE LA EMPRESA DE VIVIENDA DE ANTIOQUÍA - VIVA.</t>
  </si>
  <si>
    <t>2.1.2.01.01.005.02.03.01.01.01. Paquetes de software - Sistemas TI 250,0009,135  2.1.2.01.01.005.02.03.01.02.01. Gastos de desarrollo - Sistemas TI 36,982,800 2.3.2.02.01.004.04.01. Paquetes de Software - Sistemas TI  220009135 2.3.2.02.01.004.02.01. Gastos de Desarrollo - Sistemas TI 173,874,000</t>
  </si>
  <si>
    <t>CONTRATO DE PRESTACION DE SERVICIOS DE LICIENCIA DE USO DE SOFTWARE HELP DESK PARA LA DIRECCION ADMINISTRATIVA Y FINANCIERA DE LA EMPRESA DE VIVIENDA DE ANTIOQUIA- VIVA</t>
  </si>
  <si>
    <t>FEBRERO</t>
  </si>
  <si>
    <t xml:space="preserve">2.1.2.01.01.005.02.03.01.01.01. Paquetes de software </t>
  </si>
  <si>
    <t>80101500-81111508</t>
  </si>
  <si>
    <t>SERVICIOS DE SOPORTE Y MANTENIMIENTO DE SICOF EN MODELO INCLOUD, SERVICIOS DE DATA CENTER Y HORAS ESPECIALIZADAS DENTRO DE SICOF ERP PARA LA IMPLEMENTACIÓN, DESARROLLOS, CAPACITACIONES, ACOMPAÑAMIENTO Y/O MEJORA DE LOS MÓDULOS ADQUIRIDOS POR LA EMPRESA DE VIVIENDA DE ANTIOQUIA VIVA.</t>
  </si>
  <si>
    <t>ADQUISICION DEL SISTEMA DE INFORMACION MOVIL MACRO EN MODALIDAD DE SOFTWARE COMO SERVICIO PARA LA EMPRESA DSE VIVIENDA DE ANTIOQUIA -VIVA-</t>
  </si>
  <si>
    <t>2.1.2.01.01.005.02.03.01.01.01. Paquetes de software - Sistemas TI 51,925,459</t>
  </si>
  <si>
    <t>LICENCIAMIENTO DE SOFTWARE, SUSCRIPCIÓN MEMBRESÍA
PLUS PARA LOS SERVICIOS DE BASES DATOS CON DOCUMENTACIÓN RESULTANTE DE COORDENADA URBANA DE LA CÁMARA COLOMBIANA DE LA CONSTRUCCIÓN - CAMACOL PARA LA GESTIÓN QUE DESARROLLA EL CENTRO DE PENSAMIENTO DE VIVIENDA Y HÁBITAT – VIVALAB, DE LA EMPRESA DE VIVIENDA DE ANTIOQUIA - VIVA</t>
  </si>
  <si>
    <t>2.1.2.01.01.005.02.03.01.01.01. Paquetes de software - Sistemas T 16,000,000</t>
  </si>
  <si>
    <t>SUSCRIPCIÓN AL SOFTWARE LA GALERÍA INMOBILIARIA PARA LA IMPLEMENTACIÓN DE BASES DE DATOS Y DOCUMENTOS DEL OBSERVATORIO DE VIVIENDA Y HÁBITAT
DE LA EMPRESA DE VIVIENDA DE ANTIOQUIA VIVA</t>
  </si>
  <si>
    <t>REALIZACIÓN INVESTIGACIÓN: CARACTERÍSTICAS DE LA PRODUCCIÓN DE CONOCIMIENTO SOBRE LA VIVIENDA EN AMÉRICA LATINA</t>
  </si>
  <si>
    <t>2.1.2.01.01.005.02.03.01.01.01. Paquetes de software - Sistemas TI 90,000,000</t>
  </si>
  <si>
    <t>80101500-81100000-81111508</t>
  </si>
  <si>
    <t xml:space="preserve">PRESTACION DE SERVICIO DE ACCESO VIRTUAL A TODAS LAS NOTIFICACIONES Y PROVIDENCIAS PROFERIDAS DENTRO DE LOS PROCESOS PREJUDICIALES Y JUDICIALES EN DONDE ES PARTE LA EMPRESA DE VIVIENDA DE ANTIOQUIA VIVA.
</t>
  </si>
  <si>
    <t>2.1.2.01.01.005.02.03.01.01.01. Paquetes de software - Sistemas TI 4,200000</t>
  </si>
  <si>
    <t>SUMINISTRO, INSTALACIÓN Y MANTENIMIENTO DE MOBILIARIO, EQUIPO Y ELEMENTOS DE OFICINA.</t>
  </si>
  <si>
    <t>2.1.2.02.02.008.09.01. Mantenimiento y Reparaciones Equipos Oficina 84305692</t>
  </si>
  <si>
    <t>SERVICIOS INTEGRALES PARA EL CONTROL DE ACCESO, MONITOREO DE PLANTA, VIDEOVIGILANCIA Y SISTEMAS DE ALARMA Y TORNIQUETES. INCLUYE ACTUALIZACIÓN DE SOFTWARE, ASISTENCIA, SOPORTE TÉCNICO Y MANTENIMIENTO.</t>
  </si>
  <si>
    <t xml:space="preserve">2.1.2.01.01.005.02.05.02.01.Mantenimiento de Equipos - Sistemas TI  18,665,472 2.1.2.01.01.005.02.05.01.01. Equipos Tecnológicos - Sistemas TI 189,035,507 </t>
  </si>
  <si>
    <t>PRESTACIÓN DEL SERVICIO DE MANTENIMIENTO PREVENTIVO Y CORRECTIVO, EL CUAL INCLUYE REPARACIONES, REPUESTOS AUTOPARTES, MANO DE OBRA, LAVADA, ACEITE, LUBRICANTES, COMBUSTIBLE Y DEMÁS, DE LOS VEHÍCULOS PERTENECIENTES AL PARQUE AUTOMOTOR PROPIO Y DE COMODATO DE LA EMPRESA DE VIVIENDA DE ANTIOQUÍA -VIVA.</t>
  </si>
  <si>
    <t>MARZO</t>
  </si>
  <si>
    <t>2.1.2.02.02.008.11.01. Mantenimiento y Reparaciones Vehículos  25,418,750  2.1.2.02.02.008.14.01.  Aceites, Combustibles y Lubricantes  58742333</t>
  </si>
  <si>
    <t>JURIDICA</t>
  </si>
  <si>
    <t>PRESTACIÓN DE  SERVICIOS  PROFESIONALES PARA LA ASESORIA CONTRACTUAL, LA  REPRESENTACIÓN JUDICIAL Y EXTRAJUDICIAL  DE  LA  EMPRESA  DE  VIVIENDA  DE ANTIOQUÍA-VIVA-</t>
  </si>
  <si>
    <t xml:space="preserve"> 2.3.2.02.02.008.20.01.  Honorarios Operativos</t>
  </si>
  <si>
    <t>TALENTO HUMANO</t>
  </si>
  <si>
    <t>80111600, 80121600</t>
  </si>
  <si>
    <t xml:space="preserve">GESTION JURIDICA ,TECNICA, ADMINISTRATIVA Y  FINANCIERA  PARA LA REDUCCION DEL DEFICIT HABITACIONAL  Y LA IMPLEMENTACION DE ACCIONES  TENDIENTES AL CUMPLIMIENTO DEL PLAN DE ACCION  DE LA EMPRESA DE  VIVIENDA DE ANTIOQUIA  Y PLAN DE DESARROLLO DEPARTAMENTAL  </t>
  </si>
  <si>
    <t>2.1.1.01.03.106.01.01. Honorarios Administrativos 2.1.1.01.03.106.02.01. Gastos Fijos Reembolsables - Honorarios Administrativos   2.3.2.02.02.008.20.01.  Honorarios Operativos  6244139730</t>
  </si>
  <si>
    <t>PROVISIÓN DE PERSONAL TEMPORAL PARA LAS ACTIVIDADES DE ASEO, CAFETERÍA Y MANTENIMIENTO GENERAL, EN LA SEDE DE LA EMPRESA DE VIVIENDA DE ANTIOQUÍA -VIVA.</t>
  </si>
  <si>
    <t>2.1.2.02.02.008.08.01. Servicios Generales de Aseo y Cafetería  98918902</t>
  </si>
  <si>
    <t xml:space="preserve">PLAN DE CAPACITACIONES </t>
  </si>
  <si>
    <t xml:space="preserve">2.1.2.02.02.008.18.01. Capacitación y Adiestramiento </t>
  </si>
  <si>
    <t>AUDITORÍA DE SEGUIMIENTO POR LA ENTIDAD CERTIFICADORA ICONTEC AL SISTEMA DE GESTIÓN DE LA CALIDAD BAJO LA NORMA NTC ISO 9001:2015.</t>
  </si>
  <si>
    <t xml:space="preserve">OCTUBRE </t>
  </si>
  <si>
    <t xml:space="preserve">MESES </t>
  </si>
  <si>
    <t>SISTEMA SEGURIDAD EN EL TRABAJO.</t>
  </si>
  <si>
    <t>2.1.1.01.03.130.01.01. Seguridad y Salud en el trabajo</t>
  </si>
  <si>
    <t>PRESTACIÓN DEL SERVICIO PARA REALIZAR EXÁMENES
MÉDICOS OCUPACIONALES AL PERSONAL VINCULADO DE LA EMPRESA DE VIVIENDA DE ANTIOQUIA-VIVA.</t>
  </si>
  <si>
    <t xml:space="preserve">FEBRERO </t>
  </si>
  <si>
    <t xml:space="preserve">NO </t>
  </si>
  <si>
    <t>CONTRATACIÓN DIRECTA CON UN CORREDOR DE SEGURO PARA LA ASESORÍA Y ADMINISTRACIÓN DE RIESGOS A TRAVÉS DE UNA DEBIDA TRANSFERENCIA DE LOS MISMOS VÍA PÓLIZAS DE SEGUROS U OTROS MECANISMOS.</t>
  </si>
  <si>
    <t>N/A</t>
  </si>
  <si>
    <t>CONTRATO INTERADMINISTRATIVO DE MANDATO SIN REPRESENTACIÓN PARA PRESTAR LOS SERVICIOS COMO OPERADOR LOGÍSTICO PARA EL DISEÑO Y EJECUCIÓN DE EVENTOS Y DEMÁS ACTIVIDADES RELACIONADAS CON LA OPERACIÓN LOGISTICA REQUERIDAS POR LA EMPRESA DE VIVIENDA DE ANTIOQUIA – VIVA.</t>
  </si>
  <si>
    <t>2.3.2.02.02.008.23.01 Publicidad operativos 250,000,000</t>
  </si>
  <si>
    <t xml:space="preserve">PRESTACION DE SERVICIOS PROFESIONALES PARA EL DISEÑO, DESARROLLO Y AJUSTES DEL PORTAL WEB Y LA INTRANET. ADEMÁS, DEL MANTENIMIENTO REMOTO DE SOFTWARE DE LA EMPRESA DE VIVIENDA DE ANTIOQUIA. </t>
  </si>
  <si>
    <t>2.1.2.02.02.009.01.01 Estrategia comunicacional</t>
  </si>
  <si>
    <t>PRESTACIÓN DE SERVICIOS PROFESIONALES DE APOYO A LA GESTIÓN DE LA ESTRATEGIA DE COMUNICACIONES PARA EL CORRECTO MANEJO DE LA REPUTACIÓN DE LA EMPRESA DE ANTIOQUIA. VIVA</t>
  </si>
  <si>
    <t>CONTRATO INTERADMINISTRATIVO DE MANDATO SIN REPRESENTACIÓN PARA PRESTAR LOS SERVICIOS QUE APOYEN LA ESTRATEGIA DE COMUNICACIÓN Y CULTURA CON LOS PÚBLICOS DE INTERÉS DE LA EMPRESA DE VIVIENDA DE ANTIOQUIA – VIVA, SERVICIOS DE ASESORÍA CREATIVA, DIVULGACIÓN EN MEDIOS MASIVOS, PUBLICIDAD BTL Y ATL, PRODUCCIÓN DE MATERIAL PROMOCIONAL, DE PEQUEÑO, MEDIANO Y GRAN FORMATO Y PRODUCCIÓN DE MATERIAL AUDIOVISUAL PARA LA EMPRESA DE VIVIENDA DE ANTIOQUIA - VIVA.</t>
  </si>
  <si>
    <t>2.1.2.02.02.008.20.01 Servicios de Publicidad 309,865,752 -2.1.2.02.02.009.01.01 Estrategia Comunicacional  144,643,589 2.3.2.02.02.008.23.01  Publicidad Operativos 366500659- 2.1.2.02.02.008.02.01  Impresos y publicaciones 33,074,451</t>
  </si>
  <si>
    <t>CONTRATO PRESTACIÓN DE SERVICIO TRANSPORTE TERRESTRE PARA EL DEPARTAMENTO DE ANTIOQUÍA CON LA EMPRESA DE VIVIENDA DE ANTIOQUÍA</t>
  </si>
  <si>
    <t xml:space="preserve">JULIO </t>
  </si>
  <si>
    <t>2.3.2.02.02.006.02.01 Servicio de Transporte  1,801,901,064-</t>
  </si>
  <si>
    <t>SI</t>
  </si>
  <si>
    <t>SUMINISTRO DE TIQUETES AÉREOS Y HORAS DE VUELO EN HELICÓPTERO O AVIÓN COMERCIAL, PARA EL DESPLAZAMIENTO DE LOS SERVIDORES A LOS 125 MUNICIPIOS DEL DEPARTAMENTO DE ANTIOQUÍA, DESTINOS NACIONALES E INTERNACIONALES.</t>
  </si>
  <si>
    <t>2.1.2.02.02.006.02.01. Servicio de Transporte 100000000</t>
  </si>
  <si>
    <t>81111500-81111504</t>
  </si>
  <si>
    <t>DATA CENTER OFFICE 365 X 80 LIC + 150 LIC + 150 +70 LIC  HASTA POR TOTAL DE 500 LICENCIAS  Y  POWER BI PREMIUM PER USER X 2 LICENCIAS</t>
  </si>
  <si>
    <t>CCE-15||04</t>
  </si>
  <si>
    <t>2.3.2.02.01.004.03.01.  Equipos Tecnológicos - Sistemas TI  159,035,507 -  2.1.2.01.01.005.02.05.01.01.  Equipos Tecnológicos - Sistemas TI 189,035,507 2.1.2.01.01.005.02.05.02.01. Mantenimiento de Equipos - Sistemas TI 18665472</t>
  </si>
  <si>
    <t>SERVICIO DE SOPORTE, MANTENIMIENTO, INFRAESTRUCTURA DE ALMACENAMIENTO EN LA NUBE Y BACKUPS DEL SISTEMA DE GESTIÓN DOCUMENTAL ELECTRONICO DE ARCHIVO SGDEA MERCURIO PARA LA EMPRESA DE VIVIENDA DE ANTIOQUIA – VIVA</t>
  </si>
  <si>
    <t>SERVICIOS DE ENTREGA POSTAL NACIONAL.</t>
  </si>
  <si>
    <t>2.3.2.02.02.006.02.01 Servicio de Transporte 2066105986</t>
  </si>
  <si>
    <t xml:space="preserve">2.1.2.02.02.008.21., Almacenamiento y Custodia - CAD </t>
  </si>
  <si>
    <t>PROYECTOS</t>
  </si>
  <si>
    <t>72111000;72111100;95122100;95122300, 92101501, 86101705, 72102900, 80121600</t>
  </si>
  <si>
    <t xml:space="preserve">EJECUCIÓN DE ESTRATEGIAS PARA LA REDUCCIÓN DEL DEFICIT HABITACIONAL EN EL DEPARTAMENTO DE ANTIOQUIA, Y LA IMPLEMENTACION DE ACCIONES  TENDIENTES AL CUMPLIMIENTODE LOS PROGRAMAS DE LA EMPRESA DE VIVIENDA DE ANTIOQUIA -VIVA EN EL PLAN DE DESARROLLO DEPARTAMENTAL  </t>
  </si>
  <si>
    <t>2.3.4.02.04.005.01. Titulación y/o legalización de viviendas y predios en el Departamento de Antioquia  7,132,638,946 -2.3.4.02.04.011.01. Implementación de Estrategias Conjuntas S.S.F 43,391,839,555-2.3.4.02.04.013.01. Mejoramiento de Vivienda Rural y Urbana 115,313,006,761 2.3.4.02.04.014.01. Construcción de Vivienda Nueva 121,263,027,239</t>
  </si>
  <si>
    <t>41111600
41111700
41111900</t>
  </si>
  <si>
    <t>SUMINISTRO DE EQUIPOS RECEPTORES GEODÉSICOS GNSS DE ALTA PRECISIÓN, PARA REALIZAR  LEVANTAMIENTOS TOPOGRÁFICOS EN LOS DIFERENTES PROYECTOS DE LA EMPRESA DE  VIVIENDA DE ANTIOQUIA -VIVA.</t>
  </si>
  <si>
    <t xml:space="preserve">AGOSTO </t>
  </si>
  <si>
    <t xml:space="preserve">Elaboración del plan y reporte de evidencias: Profesional Planeación Estratégica - Comunicaciones - Gestión Organizacional  / Seguimiento al cumplimiento del plan: Profesional  Profesional Gestion organizacional </t>
  </si>
  <si>
    <t>Programa de Transparencia y Ética Pública</t>
  </si>
  <si>
    <t>Tomado de GEO-PG-01 Programa de Transparencia y Ética Pública</t>
  </si>
  <si>
    <t>Componente</t>
  </si>
  <si>
    <t>Subcomponente</t>
  </si>
  <si>
    <t xml:space="preserve">Acciones </t>
  </si>
  <si>
    <t xml:space="preserve">Producto </t>
  </si>
  <si>
    <t>Responsable</t>
  </si>
  <si>
    <t>META
2025</t>
  </si>
  <si>
    <t>ANUALIZACIÓN META PRODUCTO T 1</t>
  </si>
  <si>
    <t>ANUALIZACIÓN META PRODUCTO T 2</t>
  </si>
  <si>
    <t>ANUALIZACIÓN META PRODUCTO T3</t>
  </si>
  <si>
    <t>ANUALIZACIÓN META PRODUCTO T4</t>
  </si>
  <si>
    <t>Adopción del Programa de Transparencia y Ética Pública</t>
  </si>
  <si>
    <t>Documentación del Programa de Transparencia y Ética Pública</t>
  </si>
  <si>
    <t>Documentar el programa de transparencia y ética pública</t>
  </si>
  <si>
    <t>Programa de Transparencia y Ética Pública documentado</t>
  </si>
  <si>
    <t>07-01-2025 Socialización del plan a los corresponsables y finalización de la documentación</t>
  </si>
  <si>
    <t>Aprobación y publicación del Programa de Transparencia y Ética Pública</t>
  </si>
  <si>
    <t>Aprobar por parte del Comité Institucional de Gestión y Desempeño y publicar en la Página Web de la entidad el Programa de transparencia y ética publica</t>
  </si>
  <si>
    <t>Acta de reunión con aprobación
Publicación página web</t>
  </si>
  <si>
    <t xml:space="preserve">30-01-2025 Aprobación del PTEP por parte del Comité Institucional de Gestión y Desempeño
31-01-2025 Publicación del PTEP en página web de VIVA </t>
  </si>
  <si>
    <t>ESTRATEGIA INSTITUCIONAL DE LUCHA CONTRA LA CORRUPCIÓN</t>
  </si>
  <si>
    <t>PREVENCIÓN, GESTIÓN Y ADMINISTRACIÓN DE RIESGO</t>
  </si>
  <si>
    <t>Riesgos de Corrupción</t>
  </si>
  <si>
    <t>Matriz de Riesgos de Corrupción vigencia 2025</t>
  </si>
  <si>
    <t>Gestión Organizacional - Todos los procesos</t>
  </si>
  <si>
    <t>Luego de valorado el riesgo residual de la vigencia 2025, se actualiza según la valoración de cada riesgo, la matriz de riesgos de corrupción para la vigencia 2025, la cual está publicada en la página web de la entidad y en la intranet del MGO</t>
  </si>
  <si>
    <t>Política de Administración de Riesgos</t>
  </si>
  <si>
    <t>Permanente</t>
  </si>
  <si>
    <t>La Empresa de Vivienda de Antioquia adopta la Política de Admisnitración de Riesgos a través del Acuedo 004 de 2023. En el mes de octubre de 2024 se aprueba por parte del Comité Institucional de Gestión y Desempeño, acta N°4 la modificación de la política acorde a los lineamientos de la Guía de Adminsitración del Riesgo de la Función Pública. Además, se cuenta con acta de aprobación por parte del Comité de Control Interno Disciplinario del mes de octubre de 2024</t>
  </si>
  <si>
    <t>En el segundo trimestre de la vigencia 2025 la política de Administración de Riesgos no ha sido sujeta a modificaciones.</t>
  </si>
  <si>
    <t>Como actividad pendiente para la vigencia 2026 el proceso Gestión Organizacional proyecta realizar la actualización de la política Administración de Riesgos y lo que se derive de acuerdo a los lineamientos de la guía del DAFP versión 7</t>
  </si>
  <si>
    <t>Identificación de Riesgos de Corrupción</t>
  </si>
  <si>
    <t xml:space="preserve">El día 11-08-2025 Se solicita formalmente a través de correo institucional la identificación de riegos de corrupción a los procesos que aún no han notificado dichos riesgos para ser documentados en la matriz. Procesos pendientes: GVH-GSC-GIT-GDC </t>
  </si>
  <si>
    <t>La vigencia 2025 se cierra con un total de 17 procesos que identificaron y documentaron en la Geo-MT-11 Matriz de Riesgos de Corrupción, el proceso que falta por documentarlo pues ya lo tiene identificado es el Gestión Sociocultural</t>
  </si>
  <si>
    <t>Estrategia Gestión de Riesgos de Corrupció</t>
  </si>
  <si>
    <t>Revisar y actualizar en caso de ser pertinente los Riesgos de Corrupción de los procesos.</t>
  </si>
  <si>
    <t>Matriz de Riesgos de Corrupción actualizado.</t>
  </si>
  <si>
    <t>El día 29-07-2025 se realiza modifación a la matriz de riesgos de corrupción con el riesgo identificado por el proceso SST</t>
  </si>
  <si>
    <t>Como actividad pendiente para la vigencia 2026 el proceso Gestión Organizacional hará la evaluación del riesgo residual posterior a la evaluación de los controles con los proceso de la entidad. A su vez, se hará la actualización de la política Administración de Riesgos y lo que se derive de acuerdo a los lineamientos de la guía del DAFP versión 7</t>
  </si>
  <si>
    <t>Realizar el riesgo residual de la vigencia 2024</t>
  </si>
  <si>
    <t>Matriz de Riesgos de Corrupción con riesgo residual evaluado.</t>
  </si>
  <si>
    <t>En el mes de marzo de 2025, se realiza riesgo residual de la matriz de la vigencia 2025, en articulación con los procesos y a partir de la Evaluación de los controles de los riesgos.</t>
  </si>
  <si>
    <t>Realizar actividades de socialización de la Matriz de Riesgos de 
Corrupción actualizado a los funcionaros de la Entidad</t>
  </si>
  <si>
    <t>Evidencias de socialización realizada</t>
  </si>
  <si>
    <t>Publicación en la intranet de la Matriz de Riesgos de Corrupción de la vigencia 2025
Reinducción del MGO a todos los funcionarios de la entidad
Inducciones semanales o según programación de Talento Humano</t>
  </si>
  <si>
    <t>Alineación 2025 enlaces de calidad, se sociliza la matriz y se solicita la revisión de los riesgos de corrupción y la identificación de los riesgos de corrupción por parte de los procesos pendientes: SST-GFR-GVH-GSC-GIT-GDC
Inducciones semanales o según programación de Talento Humano</t>
  </si>
  <si>
    <t>Presentación de la matriz de riesgos de corrupción a través de la capacitación del MGO a los Auditores Internos de Calidad.
Presentación de la matriz de riesgos de corrupción a través de capacitación al proceso Planeación Estratégica</t>
  </si>
  <si>
    <t>Solicitud a través de correo electrónico al proceso Gestión Sociocultural, sobre la documentación del Riesgo de Corrupción</t>
  </si>
  <si>
    <t>Divulgar la Matriz de Riesgos de Corrupción de a través de la Página 
Web</t>
  </si>
  <si>
    <t>Link de Matriz de Riesgos de Corrupción publicado en la Web</t>
  </si>
  <si>
    <t>Gestión Organizacional
Gestión de las Comunicaciones</t>
  </si>
  <si>
    <t xml:space="preserve">Se publica matriz de riesgos de corrupción de la vigencia 2024 luego de la valoración del riesgo residual y a si mismo la del 2025 </t>
  </si>
  <si>
    <t>Monitorear y revisar la Matriz de Riesgos de Corrupción, en caso de  realizar cambios, deben ser publicados</t>
  </si>
  <si>
    <t>Seguimiento realizado al Matriz de riesgos de corrupción por medio del informe trimestral, así como listados de asistencia o actas de reuniones realizadas si es el caso.</t>
  </si>
  <si>
    <t>Se actualiza nuevamente la matriz de riesgos de corrupción en la página web, teniendo en cuenta que se realizó actualización el 29-07-2025</t>
  </si>
  <si>
    <t>REDES INSTITUCIONALES PARA EL FORTALECIMIENTO DE 
PREVENCIÓN DE ACTOS DE CORRUPCIÓN, TRANSPARENCIA</t>
  </si>
  <si>
    <t>Indice de Transparencia y Acceso a la información pública</t>
  </si>
  <si>
    <t>Reporte del Indice de Transparencia y Acceso a la información pública</t>
  </si>
  <si>
    <t>Certificado de reporte ITA</t>
  </si>
  <si>
    <t>En el mes de agosto se presenta el ITA y se obtiene un puntaje de 98 puntos sobre 100 en el autidiagnóstico</t>
  </si>
  <si>
    <t>En el mes de diciembre posterior a la auditoría realizada al ITA por parte de la Procuraduría el puntaje baja a 93, puntualmente pos dos situaciones una que tiene que ver con accesibilidad web, para lo cual se emite concepto por parte del operador web y TI  y se subre a la página web como soporte ante la Procuraduría  y  sobre las PQRSDF lo cual fue un error de interpretación al seleccionar la respuesta en lo referente a las PAQRSF sin atención.</t>
  </si>
  <si>
    <t>Canales de Denuncia</t>
  </si>
  <si>
    <t>Establecer y monitorear canales de comunicación de VIVA hacia los diferentes grupos de valor</t>
  </si>
  <si>
    <t>Canales de Comunicación VIVA en funcionamiento</t>
  </si>
  <si>
    <t>Gestión de las Comunicaciones</t>
  </si>
  <si>
    <t>Los canales de comunicación de la entidad están actualizados y en funcionamiento: Página Web, redes sociales, atención presencial, correo electrónico, código postal, PQRSDF, líneas telefónicas</t>
  </si>
  <si>
    <t>Si bien los canales están en funcionamiento, la entidad debe permanentemente desde el proceso Gestión de las comunicaciones hacer las validaciones respectivas y en caso tal de identificar desviaciones en el uso o en el funcionameinto de los mismos, establecer accionescon el fin de corregir y garantizar el acceso de la infomación de la entidad a la ciudadanía</t>
  </si>
  <si>
    <t>ESTRATEGIAS DE TRANSPARENCIA, ESTADO ABIERTO, ACCESO A LA 
INFORMACIÓN PÚBLICA CULTURA DE LEGALIDAD</t>
  </si>
  <si>
    <t>ESTRATEGIA DE ATENCIÓN AL CIUDADANO
Estructura administrativa y direccionamiento estratégico</t>
  </si>
  <si>
    <t>Reporte de los indicadores del proceso Gestión de Comunicaciones referentes al Servicio al Ciudadano</t>
  </si>
  <si>
    <t>Reporte periódico de indicadores de servicio al ciudadano</t>
  </si>
  <si>
    <t>El proceso Gestión de las Comunicaciones reporta a Gestión Organizacional el resultado del indicador semestral</t>
  </si>
  <si>
    <t>Fortalecimiento de los canales de comunicación</t>
  </si>
  <si>
    <t>Realizar campañas de socialización para la gestión oportuna y de calidad de PQRSDF y solicitud de acceso a la información
pública.</t>
  </si>
  <si>
    <t>Evidencias de campañas de socialización realizadas</t>
  </si>
  <si>
    <t>Reinducción de la Estrategia Atención al Ciudadano el día 27-02-2025</t>
  </si>
  <si>
    <t xml:space="preserve">Capacitación sobre Atención al Ciudadano el 30 de octubre de 2025. Actualización del procedimiento y socialización a través de la Circular 012 del 14-10-2025  a los funcionarios de la entidad </t>
  </si>
  <si>
    <t>Aplicar encuesta de satisfacción de la ciudadanía  frente  a  la
atención prestada</t>
  </si>
  <si>
    <t>Encuestas	de satisfacción atención aplicadas.</t>
  </si>
  <si>
    <t>Respecto a las encuestas de satisfacción realizadas (61 en el primer semestre) encontramos que 50 personas calificaron como satisfactoria la atención entre 5 - 4 y 3 y 9 personas calificaron la atención entre 1 y 2 evidenciando la insatisfacción frente a la atención prestada. A estas personas se les envío un comunidado para acompañarlas y lograr la satisfacción. 82% de satisfacción frente a la meta que es del 80%</t>
  </si>
  <si>
    <t xml:space="preserve">Durante el año se realizó seguimiento permanente al indicador de Satisfacción de la ciudadanía frente a la atención prestada, a partir de las encuestas aplicadas posterior a la atención brindada por la entidad. En el primer semestre se recibieron 45 encuestas, de las cuales 38 ciudadanos calificaron la atención como satisfactoria (entre 4 y 5). Así mismo, 7 personas manifestaron insatisfacción, calificando la atención entre 1 y 2; frente a estos casos, se realizó un acompañamiento directo mediante comunicaciones personalizadas, con el objetivo de atender sus inquietudes y mejorar su percepción del servicio.
En el segundo semestre se recibieron 18 evaluaciones de satisfacción, evidenciando una mejora significativa en la percepción ciudadana, ya que solo una evaluación fue insatisfecha, alcanzando un 87% de satisfacción en el año. Este resultado refleja el impacto positivo de las acciones de seguimiento, retroalimentación y mejora implementadas a partir de los hallazgos del primer semestre.
En términos generales, el comportamiento del indicador durante el año evidencia un avance en la calidad de la atención al ciudadano, así como el compromiso institucional de VIVA por escuchar, acompañar y mejorar continuamente la experiencia de la ciudadanía en su relacionamiento con la entidad."																		
																		</t>
  </si>
  <si>
    <t>Tomar acciones de mejora frente a los resultados de la encuesta de satisfacción de la ciudadanía frente a la atención prestada</t>
  </si>
  <si>
    <t>Evidencias de acciones de mejora tomadas respecto a los resultados de las encuestas 	de satisfacción</t>
  </si>
  <si>
    <t>Si bien se da cumplimiento al indicador el proceso Gestión de Comunicaciones identifica insatisfacción en la calificación por parte de 9 personas, a quienes se les envió un comunicado para acompañarlas y lograr satisfacción</t>
  </si>
  <si>
    <t> 7 personas manifestaron insatisfacción, calificando la atención entre 1 y 2; frente a estos casos, se realizó un acompañamiento directo mediante comunicaciones personalizadas, con el objetivo de atender sus inquietudes y mejorar su percepción del servicio.</t>
  </si>
  <si>
    <t>Evaluar y si es el caso actualizar la Estrategia de Atención al Ciudadano para garantizar la calidad y cordialidad en el protocolo
de atención al ciudadano.</t>
  </si>
  <si>
    <t>Manual de Atención al Ciudadano actualizado si es el caso.</t>
  </si>
  <si>
    <t>A necesidad</t>
  </si>
  <si>
    <t>No se ha actualizado el Manual de Atención al Ciudadano en el primer trimestre. Sin embargo se proyecta la Política de Atención al Ciudadano, la cual se presentará ante el Comité Institucional de Gestión y Desempeño en el segundo trimestre</t>
  </si>
  <si>
    <t>No se ha actualizado el Manual de Atención al Ciudadano en el primer trimestre. La Política Atención al Ciudadano se presenta ante el comité el día 29 de mayo de 2025 y se aprueba</t>
  </si>
  <si>
    <t xml:space="preserve">No se ha actualizado el Manual de Atención al Ciudadano en el primer trimestre. Sin embargo, se actualiza el procedimiento de gestión PQRSDF GDC-PR-02 y se socializa a través de la Circular 012 de octubre de 2025 los lineamiento y modelo de oficio para la gestión de PQRSDF  - prevención de extemporáneidades </t>
  </si>
  <si>
    <t>Socializar Estrategia de atención al Ciudadano para garantizar  la  calidad  y cordialidad en la atención.</t>
  </si>
  <si>
    <t>Evidencias de socialización realizada de la Estrategia de Atención al Ciudadano</t>
  </si>
  <si>
    <t>Fortalecer el talento humano en la atención al ciudadano</t>
  </si>
  <si>
    <t>Analizar resultados de evaluación de desempeño en competencia comportamental 	de orientación al ciudadano a partir de lo evaluado en la vigencia 2024 para tomar decisiones y acciones de mejora al respecto</t>
  </si>
  <si>
    <t>Documento 	con análisis de resultados de evaluación de desempeño y acciones de mejora definidas</t>
  </si>
  <si>
    <t>Gestión de Talento Humano</t>
  </si>
  <si>
    <t>Se cuenta con informe de análisis de la evaluación de desempeño, sin embargo no se identificaron acciones referentes a la orientación del ciudadano en el período 2024</t>
  </si>
  <si>
    <t>Adelantar las investigaciones en caso de incumplimiento a la respuesta de PQRSD o quejas en contra de los servidores.</t>
  </si>
  <si>
    <t>Evidencias de investigaciones realizadas.</t>
  </si>
  <si>
    <t>No se han presentado PQRS en contra de servidores de la entidad</t>
  </si>
  <si>
    <t>Evaluar el tratamiento de las PQRSD en el marco de la prestación del servicio al ciudadano bajo la normatividad vigente aplicable</t>
  </si>
  <si>
    <t>Informe relacionado a la prestación de servicio al ciudadano en la entidad.</t>
  </si>
  <si>
    <t>Evaluación Independiente</t>
  </si>
  <si>
    <t>El 14 de marzo de 2025 se presenta informe por parte del proceso Evaluación Independiente del segundo trimestre de 2024. El cual no presenta recomendaciones</t>
  </si>
  <si>
    <t>El proceso Evaluación Indepediente emite informe el 12-11-2025, sobre el seguimiento del primer semestre de la vigencia a la gestión de las PQRSDF y dirigido al proceso Gestión de Comunicaciones en  el cual recomiendan diferentes acciones a tener en cuenta por parte de dicho proceso, con el fn de fortalecer la gestión de las mismas.</t>
  </si>
  <si>
    <t>Generar informe de PQRSDF para identificar oportunidades de mejora, evidenciando si la entidad cumple  con  los  términos legales para responder las PQRSD y publicar en página web</t>
  </si>
  <si>
    <t>Informe publicado en página web institucional.</t>
  </si>
  <si>
    <t>En el mes de enero se presenta informe del cuarto trimestre de 2024 por parte del proceso Gestión de las comunicaciones, el cual se encuentra publicado en la página web</t>
  </si>
  <si>
    <t>El proceso Gestión de Comunicaciones reporta en el mes de septiembre el informe semestral de las PQRSDF y el informes del trimestre 1 y 2 de la vigencia 2025.</t>
  </si>
  <si>
    <t>Aplicar, analizar y reportar encuestas de satisfacción según formato establecido por cada proceso, con relación al servicio prestado frente a la misionalidad de VIVA.</t>
  </si>
  <si>
    <t>Encuestas	de satisfacción aplicadas.
Ficha	técnica	de indicadores
Informe	trimestral desempeño procesos</t>
  </si>
  <si>
    <t>Gestión	Sociocultural
Titulación	y legalización
Unidad	de Negocios</t>
  </si>
  <si>
    <t>Se evidencia que los procesos Gestión de Titulación, Gestión Sociocultural y Administración del Fondo Rotatorio de Crédito, han realizado encuestas a la ciudadanía a razón de la misionalidad de la entidad, notándose un cumplimiento del 100% de satisfacción por parte de las personas que han dado respuesta a las encuentas. Ver ficha de indicadores de cada proceso</t>
  </si>
  <si>
    <t>RENDICION DE CUENTAS A LA CIUDADANIA</t>
  </si>
  <si>
    <t>Formular, ejecutar, monitorear y evaluar el ejercicio de la Rendición de cuentas institucional, que permita dar a conocer los resultados de la gestión anual del desempeño de la Empresa de Vivienda de Antioquia a sus diferentes grupos de valor de manera transparente, facilitando el derecho ciudadano de participar y vigilar la gestión pública, en el desarrollo de la misionalidad de la entidad, como un mecanismo de evaluación y retroalimentación de la gestión.</t>
  </si>
  <si>
    <t>Plan táctico rendición de cuentas a la ciudadanía
Informe Rendición de Cuentas a la Ciudadanía</t>
  </si>
  <si>
    <t>Planeación Estratégica
Gestión Organizacional
Gestión de las Comunicaciones</t>
  </si>
  <si>
    <t>Se realiza rendición de cuentas a la ciudadanía el día 3 diciembre de 2025, la cual está difundida a la ciudadanía para su consulta en la página web de la entidad y redes sociales, y para los funcionarios de la entidad en la intranet</t>
  </si>
  <si>
    <t>INICIATIVAS ADICIONALES: CONFLICTO DE INTERESES</t>
  </si>
  <si>
    <t>CONFLICTO DE INTERESES</t>
  </si>
  <si>
    <t>Difundir la Política de Integridad de VIVA</t>
  </si>
  <si>
    <t>Actividades de difusión de	la	Política	de
Integridad	a	los funcionarios VIVA</t>
  </si>
  <si>
    <t>Se realiza capacitación sobre conflicto de intereses y politica de integridad el dia 15 de octubre de 2025 dirigida a todos los funcionarios de la entidad</t>
  </si>
  <si>
    <t>Realizar jornadas de inducción, resaltando temas como código de integridad y gestión de conflictos de interés</t>
  </si>
  <si>
    <t>Evidencias de jornadas de inducción realizadas incluyendo temas como código de integridad y gestión de conflictos de
interés.</t>
  </si>
  <si>
    <t>Se realiza inducción semanal o a necesidad y según programación de Talento Humano sobre cultura organización, valores e integridad</t>
  </si>
  <si>
    <t>Socializar y divulgar la información relacionada a	 la estrategia de conflicto de intereses.</t>
  </si>
  <si>
    <t>Evidencias	de socialización realizada</t>
  </si>
  <si>
    <t>Reinducción conflicto de intereses y política de integridad</t>
  </si>
  <si>
    <t>Incluir dentro del Plan de formación y capacitación temas relacionados con la gestión de conflictos de intereses y código de
integridad.</t>
  </si>
  <si>
    <t>Evidencias de acciones de	capacitación realizadas</t>
  </si>
  <si>
    <t>El plan de formación aprobado para la vigencia 2025 por parte del Comité Institucional de Gestión y Desempeño, contiene capacitaciones referentes a conflicto de intereses</t>
  </si>
  <si>
    <t>Hacer seguimiento a la realización	del	curso Integridad, Transparencia y Lucha contra la corrupción por parte de los funcionarios VIVA</t>
  </si>
  <si>
    <t>Certificación de curso por parte de los funcionarios</t>
  </si>
  <si>
    <t>Se cuenta con certificados del curso de integridad realizado por los funcionarios</t>
  </si>
  <si>
    <t>Se monitorea y se recuerda a los funcionarios mensualmente sobre la realización del curso de integridad</t>
  </si>
  <si>
    <t>Se monitorea y se recuerda a los funcionarios mensualmente sobre la realización del curso de integridad, al cierre de la vigencia se cuenta con un total de 79 funcionarios, este seguimiento ha sido permanente sin embargo, no se ha logrado la culminación y reporte del curso por parte de los funcionarios, el proceso Gestión de Talento generará nuevas estrategias en pro de generar mayor consciencia y la realización del curso por parte de todos los funcionarios</t>
  </si>
  <si>
    <r>
      <rPr>
        <b/>
        <sz val="11"/>
        <rFont val="Arial"/>
        <family val="2"/>
      </rPr>
      <t>Elaboración del plan y reporte de evidencias:</t>
    </r>
    <r>
      <rPr>
        <sz val="11"/>
        <rFont val="Arial"/>
        <family val="2"/>
      </rPr>
      <t xml:space="preserve"> Profesional de Gestion de tecnología e Información de  la Dirección Administrativa y Financiera. </t>
    </r>
    <r>
      <rPr>
        <b/>
        <sz val="11"/>
        <rFont val="Arial"/>
        <family val="2"/>
      </rPr>
      <t>Seguimiento al cumplimiento del plan:</t>
    </r>
    <r>
      <rPr>
        <sz val="11"/>
        <rFont val="Arial"/>
        <family val="2"/>
      </rPr>
      <t xml:space="preserve"> Profesional Gestión Organizacional </t>
    </r>
  </si>
  <si>
    <t>Plan Estratégico de Tecnologías de la Información y las Comunicaciones -PETI vigencia 2024-2027</t>
  </si>
  <si>
    <t xml:space="preserve">Tomado de GIT-PL-01 Plan estratégico de tecnologías de la información PETI reportado por Gestion de Tecnología de la Información </t>
  </si>
  <si>
    <t>Software (Aplicativos)</t>
  </si>
  <si>
    <t>Suscripciones anuales a Autocad (2) Adobe (2) y Karsperky (120)</t>
  </si>
  <si>
    <t>UNIDADES</t>
  </si>
  <si>
    <t xml:space="preserve">En el mes de abril se realizaron las 124 suscripciones. Contratos </t>
  </si>
  <si>
    <t xml:space="preserve">Construcción software trazabilidad de familias </t>
  </si>
  <si>
    <t>Durante el trimestre 2. Se realizaron los ajustes a la plataforma una Aplicación Web SIF-VIVA Progresiva con la el Robot RPA para los cruces con la plataforma VUR del Ministerio de las TIC para la captura de formularios, se ajustaron formularios se cambiaron los menús se integraron nuevos botones de export e import de las convocatorias que hace VIVA en los territorios.</t>
  </si>
  <si>
    <t>En el cuarto trimestre el aplicativo se encuentra pendiente de la configuración del RPA, el cual sirve para hacer los cruces con plataformas externas como VUR y Catastro Departamental. Por lo tanto este proyecto continuará vigente en el año 2026</t>
  </si>
  <si>
    <t>Proyecto construcción software formularios de supervisión</t>
  </si>
  <si>
    <t>Sin avance para este seguimiento</t>
  </si>
  <si>
    <t>Este proyecto continua pendiente, ya que este es la segunda fase del proyecto de cruce de familias. Por tanto, se determinará en la vigencia 2026, la continuidad o no de este proyecto</t>
  </si>
  <si>
    <t>Proyecto construcción tableros de control (etapa 2)</t>
  </si>
  <si>
    <t>En la vigencia 2025 se desarrollaron diferentes tableros de control, con el fin de consolidad la información para reporte de metas del PDD. Asi mismo, a través del proceso Gestión de Bienes y Servicios, se construyeron tableros para seguimiento a: liquidaciones, inventario, CDP y RP.</t>
  </si>
  <si>
    <t>Soportes de Software - SISTEMAS TI</t>
  </si>
  <si>
    <t>Tarifa de renovación espacio de direcciones IPv6 del Protocolo de Internet y/o la asignación de números de sistema autónomo – LACNIC.</t>
  </si>
  <si>
    <t xml:space="preserve">Se renovó en el mes de septiembre IPv6 del Protocolo de Internet, el cual es contratado con el operador Tigo Une. </t>
  </si>
  <si>
    <t>Licenciamiento para el servidor (esquema de disponibilidad y nuevos proyectos)</t>
  </si>
  <si>
    <t>Se pasó la propuesta a la Alta Dirección con el fin de adquirii un servidor de respaldo, sin embargo por temas de austeridad no se aprobó para la vigencia 2025. La entidad continuará con el servidor primario y almacenamiento en la nube, a través de Office 365. Tigo Une, entre otros.</t>
  </si>
  <si>
    <t>Continuidad y recuperación desastres</t>
  </si>
  <si>
    <t xml:space="preserve">No se tuvo avance de este proyecto durante la vigencia, se replanteará si se llevará a cabo en la vigencia 2026, una vez se contstruya el PETI </t>
  </si>
  <si>
    <t>Licencia del Firewall Meraki (seguridad perimetral)</t>
  </si>
  <si>
    <t xml:space="preserve">La licencia del Firewall Meraki, se renovó en el mes de abril </t>
  </si>
  <si>
    <t>Equipos tecnológicos</t>
  </si>
  <si>
    <t>Adquisición de servidor (esquema de disponibilidad y nuevos proyectos)</t>
  </si>
  <si>
    <t>Compra de servidor Cloud 360 con TIGO UNE, sobre el cual están alojados los desarrollos y aplicaciones in house.</t>
  </si>
  <si>
    <t>Compra de almacenamiento para el Data Center (mitigar riesgo)</t>
  </si>
  <si>
    <t>No se compró para la vigencia 2025, se replanteará esta necesidad para la vigencia 2026</t>
  </si>
  <si>
    <t>Procesos arquitectura empresarial</t>
  </si>
  <si>
    <t>Procesos de arqutectura empresarial</t>
  </si>
  <si>
    <t>No se avanzó en este proyecto durante la vigencia</t>
  </si>
  <si>
    <t>Mantenimiento de equipos - Sistemas TI</t>
  </si>
  <si>
    <t>Contrato de mantenimiento impresoras, escaners y Plotter</t>
  </si>
  <si>
    <t>En el mes de junio se realizó la contratación para el mantenimiento impresoras, escaners y Plotter</t>
  </si>
  <si>
    <t>Arriendo anual de impresora a color</t>
  </si>
  <si>
    <t>En el mes de junio se realizó la contratación para el arriendo de la impresora</t>
  </si>
  <si>
    <t xml:space="preserve">Elaboración del plan y reporte de evidencias: Profesional de Gestion de tecnología e Información de  la Dirección Administrativa y Financiera. Seguimiento al cumplimiento del plan: Profesional Gestion organizacional </t>
  </si>
  <si>
    <t>GIT-PL-03 Plan Seguridad y Privacidad de la Información</t>
  </si>
  <si>
    <t xml:space="preserve">Tomado de GIT-PL-03 Plan Seguridad y Privacidad de la Información - Reportado por Gestion de Tecnología de la Información </t>
  </si>
  <si>
    <t>Inducción seguridad de la información y buenas prácticas TI</t>
  </si>
  <si>
    <t>Ejecutar inducción corporativa, seguridad TI y buenas prácticas a nuevos usuarios.</t>
  </si>
  <si>
    <t>Unidades</t>
  </si>
  <si>
    <t>Durante la vigencia 2025 se realizaron inducciones al personal nuevo, semanalmente o según programación del proceso Gestión de Talento Humano</t>
  </si>
  <si>
    <t>Gestión de incidentes de seguridad de la información</t>
  </si>
  <si>
    <t>Publicar y mantener actualizada la guía de atención de eventos e incidentes de seguridad.</t>
  </si>
  <si>
    <t xml:space="preserve">Durante el primer trimestre el proceso no realizó actualización de la guía y no se generó la necesidad de hacerlo </t>
  </si>
  <si>
    <t>La guía no ha sido sujeta de actualización debido a que el proceso continúa con los mismos lineamientos de la misma, según el alcance actual de la entidad</t>
  </si>
  <si>
    <t>Socializar a todos los usuarios sobre las actividades fraudulentas.</t>
  </si>
  <si>
    <t>Durante el primer trimestre el proceso no realizó difución sobre correos fraudulentos a los funcionarios de la entidad, iniciará esta actividad en el segundo trimestre a través del correo institucional, por personal insuficiente.</t>
  </si>
  <si>
    <t>Durante el segundo trimestre el 10-06-2025 se realizó difusión sobre correos fraudulentos a través del correo institucional Asunto: "En espera de pago"</t>
  </si>
  <si>
    <t>En el tercer trimestre se hizo notificación de correo fraudulento a todos los funcionarios de la entidad a través de correo institucional</t>
  </si>
  <si>
    <t>En el cuarto trimestre se hizo notificación de correo fraudulento a todos los funcionarios de la entidad a través de correo institucional</t>
  </si>
  <si>
    <t>Política de Seguridad y privacidad de la información</t>
  </si>
  <si>
    <t>Publicación y socialización.</t>
  </si>
  <si>
    <t>La política se encuentra publicada en la página web de la entidad en el botón transparencia y en la intranet del MGO</t>
  </si>
  <si>
    <t>La Política es socializada en los espacios de inducción de la entidad programados por el proceso Gestión de Talento Humano</t>
  </si>
  <si>
    <t>Revisión y monitoreo Datacenter</t>
  </si>
  <si>
    <t>Revisión y monitoreo diario del Datacenter y servicios tecnológicos asociados en aras de confirmar su correcto funcionamiento.</t>
  </si>
  <si>
    <t>Días</t>
  </si>
  <si>
    <t>Se hace validación diaria del Data Center, esta actividad consiste en revisar las condiciones de temperatura y funcionamiento físico de los dispositivos como: servidores, storages, swuiches, routers, etc.</t>
  </si>
  <si>
    <t>Revisión y monitoreo consola antivirus</t>
  </si>
  <si>
    <t>Revisar e identificar posibles amenazas en consola antivirus.</t>
  </si>
  <si>
    <t>Porcentaje</t>
  </si>
  <si>
    <t>En el trimestre 1 del 2025 el antivirus kaspersky reportó 2 novedades , se realiza depuracion de esta novedad en el equipo asignado este trimestre el resultado del indicador  fue del 2%, continuamos el monitoreo diario de la plataforma y ejecutando las acciones de TI para eliminar las amenzas que identifica el antivirus.</t>
  </si>
  <si>
    <t>Cambio de contraseñas de red y correo</t>
  </si>
  <si>
    <t>Configuración y seguimiento a política del directorio activo de dominio de red y/o AD de Azure (Office 365) para que exija el cambio de contraseñas tanto de red como correo</t>
  </si>
  <si>
    <t>En los equipos no se podrá actualizar esta política, se hará una vez se actulice windows, en el correo se hace cuando se crean las cuentas y a los 6 meses se genera alerta para que se cambie la contraseña</t>
  </si>
  <si>
    <t>Se solicita a los funcionarios el restablecimiendo de la contraseña, esta solicitud se debe a que son equipos que pueden presentar mayor vulnerabilidad.</t>
  </si>
  <si>
    <t>Gestión de riesgos</t>
  </si>
  <si>
    <t>Identificación de riesgos.</t>
  </si>
  <si>
    <t>Ver cumplimiento al Plan de Riesgos de TI</t>
  </si>
  <si>
    <t>Aprobación mapa de riesgos.</t>
  </si>
  <si>
    <t>Tratamiento de los riesgos y acciones.</t>
  </si>
  <si>
    <t>Ejecución de respaldos de información de cada usuario</t>
  </si>
  <si>
    <t>Sincronización herramienta OneDrive en cada cuenta de usuario permitiendo el respaldo de la información corporativa.</t>
  </si>
  <si>
    <t>De los equipos de vinculados se activa desde el proceso, los equipos de contratistas al momento de asignar la cuenta institucional se les da la recomendación de sincronizar la información, sin embargo la información queda en el respectivo OneDrive</t>
  </si>
  <si>
    <t>Ejecución de respaldos de información de cada usuario al momento de presentar retiro</t>
  </si>
  <si>
    <t>Respaldo de la información (Archivos y buzón de correo) gestionada por cada usuario durante sus labores misionales y/o de apoyo en la entidad.</t>
  </si>
  <si>
    <t>Se realiza respaldo de información de vinculados y contratistas al momento de su retiro. y se custodia en el servidor local de la entidad. Correo y onedrive</t>
  </si>
  <si>
    <t>Ejecución de respaldos de información de los sistemas de información y/o bases de datos)</t>
  </si>
  <si>
    <t>Respaldo de la información (Sistemas de información y/o bases de datos) de aplicativos de la entidad.</t>
  </si>
  <si>
    <t>El Backup de la página Web se realiza a través el proveedor web master semanalmente, Tigo UNE realiza backup del hosting de la página semanalmente - Por el alcance del contrato con Mercurio son ellos como porveedores los que realizan el respaldo de informaición, Intranet el proveedor de administración SDW semanal. Backup del SIG semanalmente en el servidor local de VIVA</t>
  </si>
  <si>
    <t>Plan de Trabajo Anual en Seguridad y Salud en el Trabajo vigencia 2024</t>
  </si>
  <si>
    <t>META 2024</t>
  </si>
  <si>
    <t>Fomentar una cultura preventiva y de autocuidado frente a las condiciones de trabajo que puedan causar accidentes</t>
  </si>
  <si>
    <t>EPP, campañas, practicas seguras, IPVER, protocolos, inspecciones, campañas entre otros</t>
  </si>
  <si>
    <t>Capacitación. inspección, entrenamiento de actuación antes, durante y después, protocolos y simulacros</t>
  </si>
  <si>
    <t>Batería de riesgo psicosocial</t>
  </si>
  <si>
    <t>Programación, medición, socialización de resultados,  realización de plan de acción.</t>
  </si>
  <si>
    <t>Gestionar los recursos humanos, físicos, tecnológicos y financieros 
necesarios para el funcionamiento del sistema de gestión en seguridad y salud en el trabajo</t>
  </si>
  <si>
    <t>Capacitación, reuniones, manejo de quejas</t>
  </si>
  <si>
    <t>Generación e implementación de plan de mejoramiento institucional</t>
  </si>
  <si>
    <t>Programación, recolección de la información, conclusiones y entrega del informe</t>
  </si>
  <si>
    <t>Plan de mejoramiento del ministerio de trabajo</t>
  </si>
  <si>
    <t>Reporte ante el ministerio, socialización de resultado, generación del plan de mejoramiento</t>
  </si>
  <si>
    <t>Plan para la intervención y cuidado de la salud mental</t>
  </si>
  <si>
    <t>Jornadas de salud mental, seguimiento a casos de salud mental diagnósticados, campañas de prevención de salud mental</t>
  </si>
  <si>
    <t>GIT-PL-02 Plan de Control de Riesgos y Privacidad de la Información</t>
  </si>
  <si>
    <t xml:space="preserve">Tomado de GIT-PL-02 Plan de Control de Riesgos y Privacidad de la Información - Reportado por Gestion de Tecnología de la Información </t>
  </si>
  <si>
    <t>Actualización de lineamientos de riesgos</t>
  </si>
  <si>
    <t>Apoyar cuando se requiera la actualización de la política, metodología y lineamientos de la gestión de riesgos</t>
  </si>
  <si>
    <t>A necedidad</t>
  </si>
  <si>
    <t>Durante el primer trimestre no se han presentado actualizaciones a la Política de Administración de Riesgos de la entidad, por lo tanto no se a requerido apoyo por parte de TI.</t>
  </si>
  <si>
    <t>Durante el segundo trimestre no se han presentado actualizaciones a la Política de Administración de Riesgos de la entidad, por lo tanto no se a requerido apoyo por parte de TI.</t>
  </si>
  <si>
    <t>Sensibilización</t>
  </si>
  <si>
    <t>Socialización de lineamientos de la gestión de riesgos de seguridad y privacidad de la Información y Seguridad Digital</t>
  </si>
  <si>
    <t xml:space="preserve">Unidad  </t>
  </si>
  <si>
    <t xml:space="preserve">El proceso Gestión de Información y Tecnología semanalmente realiza inducción al personal nuevo con el fin de dar lineamientos relacionados con la Política de Seguridad y Privacidad de la Información </t>
  </si>
  <si>
    <t>Identificación de Riesgos de Seguridad y Privacidad de la Información, seguridad digital, disponibilidad y continuidad de la operación</t>
  </si>
  <si>
    <t>Contexto, Identificación, Análisis y Evaluación de Riesgos</t>
  </si>
  <si>
    <t>Los riesgos identificados y a los que se les da tratamiento actualmente están documentados en la Matriz de Riesgos Institucionales: 
1- Retraso en la ejecución de las actividades laborables por suspención o falta de disponibilidad de los servicios tecnológicos del proceso TI
2-Pérdida de los activos de información de la empresa debido a la ausencia de respaldos y restauraciones
3-Posibilidad de vulnerar la seguridad de la información
4-Posibilidad de información de la página web de la entidad por fallas técnicas de infraestructura o manejo inadecuado de la información</t>
  </si>
  <si>
    <t>Aceptación de Riesgos Identificados</t>
  </si>
  <si>
    <t>Aceptación, aprobación riesgos identificados y planes de tratamiento</t>
  </si>
  <si>
    <t>Los riesgos identificados se encuentran documentados en la matriz de riesgos institucionales y el plan de control de riesgos de seguridad con su respectivos controles.</t>
  </si>
  <si>
    <t>Seguimiento Fase de Tratamiento</t>
  </si>
  <si>
    <t>Seguimiento implementación de controles y planes de tratamiento de riesgos los identificados (verificación de evidencias)</t>
  </si>
  <si>
    <t>Se cuenta con evidencia de los controles establecidos para evitar la materialización de los riesgos de seguridad identificados</t>
  </si>
  <si>
    <t>Mejoramiento</t>
  </si>
  <si>
    <t>Identificación de oportunidades de mejora acorde al seguimiento de la ejecución de los controles y de los planes de tratamiento</t>
  </si>
  <si>
    <t>Revisión y/o actualización de lineamientos de riesgos de seguridad y privacidad de la información de acuerdo con las observaciones presentadas.</t>
  </si>
  <si>
    <r>
      <rPr>
        <b/>
        <sz val="11"/>
        <rFont val="Arial"/>
        <family val="2"/>
      </rPr>
      <t>Elaboración del plan y reporte de evidencias:</t>
    </r>
    <r>
      <rPr>
        <sz val="11"/>
        <rFont val="Arial"/>
        <family val="2"/>
      </rPr>
      <t xml:space="preserve"> Coordinado del CAD </t>
    </r>
    <r>
      <rPr>
        <b/>
        <sz val="11"/>
        <rFont val="Arial"/>
        <family val="2"/>
      </rPr>
      <t>Seguimiento al cumplimiento del plan:</t>
    </r>
    <r>
      <rPr>
        <sz val="11"/>
        <rFont val="Arial"/>
        <family val="2"/>
      </rPr>
      <t xml:space="preserve"> Profesional Gestión Organizacional </t>
    </r>
  </si>
  <si>
    <t>Plan Institucional de Archivos - PINAR</t>
  </si>
  <si>
    <t>Tomando del GDO-PL-01 Plan Institucional de Archivos PINAR</t>
  </si>
  <si>
    <t>Elaborar e implementar el Programa de Gestión Documental (PGD).</t>
  </si>
  <si>
    <t>Implementación del PGD y documentación de los instrumentos y programas pendientes, según el último seguimiento de la vigencia 2024. Elaboración y aplicación el procedimiento de preservación documental, en concordancia con el Sistema Integrado de Conservación (SIC).
Finalizar, ajustar , documentar y aprobar los 8 programas especiales: auditoría y control, archivos descentralizados, documentos especiales, documentos vitales y esenciales, formatos y formularios electrónicos, gestión de documentos electrónicos y reprografía.</t>
  </si>
  <si>
    <t>Número de instrumentos elaborados, aprobados e implementados</t>
  </si>
  <si>
    <t>En el cuarto trimestre se avanzo en la proyeccion de los programas especificos de documentos especiales y capacitaciones, pero no se han aprobado por medio del comité de gestion y desempeño.</t>
  </si>
  <si>
    <t> Para la vigencia 2026 se deberá llevar a Comité la aprobación de los específicos de documentos especiales y las capacitaciones</t>
  </si>
  <si>
    <t>Elaboración del Sistema Integrado de Conservación-SIC, de acuerdo con los Lineamientos del Archivo General de la Nación.</t>
  </si>
  <si>
    <t xml:space="preserve">Sistema Integrado de Conservación - SIC: Planeación, implementación y seguimiento a los 8 programas del plan de conservación. </t>
  </si>
  <si>
    <t>Durante la vigencia 2025 no se tuvo avane en esta acción, se reprograma para la vigencia 2026</t>
  </si>
  <si>
    <t>Elaboración e implementación de los  instrumentos archivísticos acordes a las directrices del Archivo General de la Nación.</t>
  </si>
  <si>
    <t>Tablas de Retención Documental (solo aplica implementación, ya que se encuentran en proceso de convalidación)
Tablas de Control de Acceso actualizar
Índice de Información Clasificada y Reservada - Aprobar
Registro de Activos de Información - Elaborar</t>
  </si>
  <si>
    <t>Al finalizar la vigencia 2025, el avance en los productos estabelcidos en el plan de acción tuvieron los siguientes avances:
Tablas de Retención Documental: Se encuentran aún en proceso de convalidación, en el mes de noviembre se devolvieron a través de informe técnico del Consejo Departamental de Archivos y se presentarán las correcciones en la vigencia 2026.
Tablas de Control de Acceso: Pendiente actualizar debido a las modificaciones que se han realizado a las TRD en proceso de Convalidación
Índice de Información Clasificada y Reservada - Pendiente actualización debido a los cambios en las TRD en proceso de convalidación y luego de actualizadas enviar para aprobación
Registro de Activos de Información - Pendiente su elaboración</t>
  </si>
  <si>
    <t>Elaborar y aplicar las Tablas de Valoración Documental, con base en la metodología dispuesta por el Archivo General de la Nación.</t>
  </si>
  <si>
    <t>Elaboración de propuesta comercial de las TVD para incluir en el presupuesto del 2026
Llevar a Comité de Gerencia para aprobación del recurso y de acuerdo a esto tomar acciones desde el proceso para la elaboración de las 65 tablas</t>
  </si>
  <si>
    <t>Propuesta comercial de las TVD
Acta de Reunión con decisiones tomadas desde la Alta Dirección</t>
  </si>
  <si>
    <t>En la vigencia 2025, no fue aprobado el presupuesto para las tablas de valoracion documental, se proyecta para la vigencia 2026 evaluar como llevar a cabo el proyecto por fases y proyectar el plan de ejecución.</t>
  </si>
  <si>
    <t xml:space="preserve">Elaboración e implementación de un plan de capacitación. </t>
  </si>
  <si>
    <t>Capacitaciones Gestión Documental</t>
  </si>
  <si>
    <t>Número de capacitaciones ejecutadas</t>
  </si>
  <si>
    <t>En la vigencia 2025 se llevaron a cabo diferentes temáticas de capacitación frente a la gestión documental las cuales hacen parte del PIC, además de la reinducción e inducciones semanales programadas por Talento Humano</t>
  </si>
  <si>
    <t>Fortalecimiento de la Infraestructura física del área del CAD de la Empresa de Vivienda de Antioquia VIVA</t>
  </si>
  <si>
    <t>Organización del archivo central: Identificación de la documentación física para trasferir al proveedor externo de custodia de la información, cambio de carpetetas y elaboración de inventario</t>
  </si>
  <si>
    <t>Número de proyectos para adecuar la infraestructura</t>
  </si>
  <si>
    <t xml:space="preserve">Se solicita recurso humano para avanzar con esta actividad, actualmente se cuenta con un avance del 54% </t>
  </si>
  <si>
    <t>Dentro del avance de la organización de archivos se contaba con el 54% de avance y se avanzo hasta el 72%, quedando pendiente aproximadamente 20 metros lineales, lo cual corresponde aun 28% pendiente</t>
  </si>
  <si>
    <t>Plan de Austeridad en el Gasto Público y Gestión Ambiental</t>
  </si>
  <si>
    <t>Tomado de GFR-PL-01 Plan de Austeridad en el Gasto Público y Gestión Ambiental</t>
  </si>
  <si>
    <t xml:space="preserve">Programar presupuesto y establecer planes complementarios </t>
  </si>
  <si>
    <t>Rubros presupuestales</t>
  </si>
  <si>
    <t>Seleccionar rubros presupuestales que impactan la austeridad del gasto en la entidad, en base al presupuesto aprobado para la vigencia 2025.</t>
  </si>
  <si>
    <t>Rubros presupuestales para el plan de austeridad</t>
  </si>
  <si>
    <t xml:space="preserve">Dirección Administrativa y Financiera </t>
  </si>
  <si>
    <t>05-06-2025 El proceso de Gestión Financiera identifica y documenta en el Plan de Austeridad en el Gasto Público y de Gestión Ambiental los rubros presupuestales que tienen impacto directo en la optimización de los recursos públicos, con el fin de garantizar una ejecución eficiente, transparente y alineada con los principios de austeridad y sostenibilidad ambiental.</t>
  </si>
  <si>
    <t>Se actualizan los rubros presupuestales del plan de austeridad en el mes de agosto y se define meta de cumplimiento</t>
  </si>
  <si>
    <t>PAA</t>
  </si>
  <si>
    <t>Establecer el Plan Anual de Adquisiciones y sus actualizaciones</t>
  </si>
  <si>
    <t>PAA 2025</t>
  </si>
  <si>
    <t>Se establece el PAA de la vigencia 2025, se aprueba y publica en la página web de la entidad a 31 de enero de 2025
Evidencias: 
https://viva.gov.co/plan-anual-de-adquisiciones/ 
Intranet MGO/Gestión de Bienes y Servicios/Planes
Acta N°1 Comité Institucional de Gestión y Desempeño</t>
  </si>
  <si>
    <t>En el mes de agosto de 2025  se elaboró y publicó actualización del PAA tanto en la página Web como en el aplicativo SECOP</t>
  </si>
  <si>
    <t xml:space="preserve">PAA 2025 publicado en página Web y Secop
https://viva.gov.co/plan-anual-de-adquisiciones/ </t>
  </si>
  <si>
    <t>Control presupuestal</t>
  </si>
  <si>
    <t>Recursos</t>
  </si>
  <si>
    <r>
      <rPr>
        <sz val="11"/>
        <color rgb="FF000000"/>
        <rFont val="Arial"/>
        <family val="2"/>
      </rPr>
      <t xml:space="preserve">Con una periodicidad semestral se revisará el estado financiero de la entidad con el fin de garantizar el uso adecuado de los recursos de aquellos rubros que apuntan a la austeridad del gasto. Como constancia de este seguimiento se medirá un indicador que tiene como objetivo: </t>
    </r>
    <r>
      <rPr>
        <i/>
        <sz val="11"/>
        <color rgb="FF000000"/>
        <rFont val="Arial"/>
        <family val="2"/>
      </rPr>
      <t>Definir el porcentaje de ahorro que se obtiene en un período (t) con respecto a un periodo (t-1) concerniente a los rubros presupuestales definidos en el plan de austeridad del gasto y gestión ambiental</t>
    </r>
  </si>
  <si>
    <t>Ficha técnica de indicadores</t>
  </si>
  <si>
    <t>Se cuenta con ficha técnica de indicadores por parte del proceso Gestión Financiera en la cual se miden y analizan los datos de los indicadores relacionados en el Plan de Austeridad de la Entidad, referente a: Cumplimiento al Plan de Acción de Austeridad en el Gasto Público y Gestión Ambiental, Indicador de Austeridad</t>
  </si>
  <si>
    <t>Control Gastos de Personal</t>
  </si>
  <si>
    <t>Contratación de personal para prestación de servicios profesionales</t>
  </si>
  <si>
    <t xml:space="preserve">Revisar y justificar la contratación de prestación de servicios profesionales y de apoyo a la gestión, de manera que sea estrictamente para el cumplimiento de las funciones y fines previamente establecidos por la entidad. </t>
  </si>
  <si>
    <t>Contratos 
Procesos de Contratación
Informe de seguimiento a la contratación</t>
  </si>
  <si>
    <t xml:space="preserve">Gestión del Talento Humano </t>
  </si>
  <si>
    <t>El proceso cuenta con base de datos en el cual se lleva el control de las prestaciones de servicios personales de acuerdo a las necesidades contempladas por cada dirección y jefatura para dar cumplimiento al objeto misional de la entidad. Lo cual es respaldado con los contratos celebrados y el seguimiento a los procesos de contratación.</t>
  </si>
  <si>
    <t>Acoger el lieneamiento dado mediante el Decreto 2025070000663 del 20 de febrero 2025, con relación a la contratación de prestaciones de servicios altamente calificados, en caso tal de contemplarse este tipo de contratación en la entidad.</t>
  </si>
  <si>
    <t xml:space="preserve">Plan de Austeridad
Reolución 116 de 2022 </t>
  </si>
  <si>
    <t>Gestión de Talento Humano
CTE
Ordenadores de Gasto</t>
  </si>
  <si>
    <t>Se actualizó el Plan de Austeridad en el mes de agosto, actualización que describe y acoge el lieneamiento dado mediante el Decreto 2025070000663 del 20 de febrero 2025, con relación a la contratación de prestaciones de servicios altamente calificados, en caso tal de contemplarse este tipo de contratación en la entidad. Hasta la fecha no se ha presentado este tipo de contrataciones en la entidad</t>
  </si>
  <si>
    <t>Horas Extras y vacaciones</t>
  </si>
  <si>
    <t>Seguimiento a la racionalización de horas extras mediante la presentación del formato GTH-FO-19 Liquidación de Horas Extras, con su respectiva autorización de jefes inmediatos y por estricta necesidad del servicio.</t>
  </si>
  <si>
    <t>Liquidación de horas extras</t>
  </si>
  <si>
    <t xml:space="preserve">Se hace control de las horas extras del conductor de representación y del conductor asignado a Urabá procurando disminuir la cantidad de horas extras reportadas quincenalmente evitando sobre costos de la nómina. </t>
  </si>
  <si>
    <t>La entidad ejerce un control estricto sobre el pago de horas extras. Actualmente, este concepto aplica únicamente al conductor de representación y al conductor asignado a la Oficina de Urabá, cuyas funciones requieren disponibilidad extendida. Dichos pagos son autorizados directamente por la Gerencia, previa justificación de la necesidad operativa. La evidencia se ve reflejda en el pago de nómina.</t>
  </si>
  <si>
    <t>Seguimiento y control a las vacaciones de los funcionarios de la entidad para evitar que se acumulen o sean interrumpidas</t>
  </si>
  <si>
    <t>GTH-FO-18 Programación de vacaciones</t>
  </si>
  <si>
    <t>El control de las vacaciones del personal vinculado se realiza desde el proceso de Gestión del Talento Humano, con el propósito de notificar oportunamente a los jefes inmediatos sobre la programación de los períodos correspondientes. El jefe inmediato gestiona la solicitud de programación basado en las actividades prioritarias de su dependencia, con el fin de garantizar la continuidad del servicio y prevenir la acumulación de vacaciones no disfrutadas.</t>
  </si>
  <si>
    <t>Viáticos y gastos de viaje</t>
  </si>
  <si>
    <t>Liquidar el pago de comisiones de viaje de acuerdo con los lineamientos establecidos en la Política de Viajes y el Procedimiento de Viajes, únicamente siendo autorizados por estricta necesidad del traslado</t>
  </si>
  <si>
    <t>Seguimiento a la autorización y pago de comisiones
Resolución viáticos</t>
  </si>
  <si>
    <t xml:space="preserve">El proceso cuenta con las respectivas autorizaciones de los supervisores y jefes inmediatos, se liquida según la Resolución y Circular establecida para ello. Se destaca que desde la gerencia se esta controlando el pago de viaticos con el fin de generar austeridad del gasto. </t>
  </si>
  <si>
    <t>El proceso cuenta con las autorizaciones correspondientes por parte de los supervisores y jefes inmediatos, y su liquidación se realiza conforme a la Resolución y la Circular vigentes para tal fin. Se resalta que, desde la Gerencia, se ejerce un control riguroso sobre el pago de viáticos, con el objetivo de fomentar la austeridad en el gasto institucional.</t>
  </si>
  <si>
    <t>El proceso Talento Humano cuenta con las autorizaciones correspondientes por parte de los supervisores y jefes inmediatos, y su liquidación se realiza conforme a la Resolución y la Circular vigentes para tal fin. Se resalta que, desde la Gerencia, se ejerce un control riguroso sobre el pago de viáticos, con el objetivo de fomentar la austeridad en el gasto institucional.</t>
  </si>
  <si>
    <t xml:space="preserve">Promover e implementar el uso de plataformas tecnológicas para el desarrollo de reuniones, juntas, eventos y demás requerimientos de comunicación, de forma tal que se reduzcan los desplazamientos físicos de los funcionarios de la entidad.  </t>
  </si>
  <si>
    <t>Capacitaciones, campañas y/o actas de comité</t>
  </si>
  <si>
    <t>Gestión del Talento Humano</t>
  </si>
  <si>
    <t>En el marco de la estrategia de cultura organizacional “VIVA la buena vibra”, se tiene prevista una campaña orientada a promover el uso eficiente de las herramientas tecnológicas disponibles, con el fin de reducir desplazamientos innecesarios y fomentar prácticas sostenibles. La pieza comunicacional correspondiente está en proceso de diseño para posteriormente ser difundida a nivel institucional.</t>
  </si>
  <si>
    <t>En el tercer trimestre se socializan dos campañas:
El 29 de julio a través del grupo Ciudadanos VIVA se motiva el uso de las plataformas digitales para las reuniones
El día 20 de agosto se socializa a traves del grupo Ciudadanos VIVA la campaña sobre priorizar las reuniones virtuales a las presenciales para optimizar y ser más eficientes con el uso del recurso</t>
  </si>
  <si>
    <t>Control Ambiental</t>
  </si>
  <si>
    <t>Servicios públicos 
(Acueducto y Energía)</t>
  </si>
  <si>
    <t>Promover el uso adecuado de los recursos naturales (energía y agua), a fin de disminuir sobrecostos en la facturación de los servicios públicos, teniendo en cuenta las acciones propuestas y que deben implementarse para optimizar estos recursos contenidos en el GVH-PL-02 Plan Uso Eficiente y Ahorro de Energía y el GVH-PL-01 Plan Uso Eficiente y Racional del Agua.</t>
  </si>
  <si>
    <t>Realizar campañas con el apoyo del proceso de Gestión de las Comunicaciones con el fin de generar conciencia en los servidores de la Empresa de Vivienda de Antioquia VIVA, con relación al uso racional de los recursos.</t>
  </si>
  <si>
    <t>Gestión de Vivienda y Hábitat</t>
  </si>
  <si>
    <t xml:space="preserve">Mes a mes se llevan lecturas de consumo agua  y energía asociado a las Instalaciones de VIVA, Este seguimiento permite detectar picos de consumo y activar campañas ambientales para concientizar al personal, reducir el consumo y minimizar el impacto ambiental. 
El 10 de marzo de 2025, se llevó a cabo la tercera inspección del sistema de medición y consumo de agua en la sede de VIVA, en conjunto con el ingeniero sanitario y ambiental. Durante esta revisión ocular, se identificaron diversas necesidades de mantenimiento, las cuales fueron comunicadas a bienes y servicios por medio del informe de bitácora de mantenimiento enviado al correo electrónico. 
 </t>
  </si>
  <si>
    <t xml:space="preserve">PLAN DE USO EFICIENTE Y AHORRO DE ENERGIA:  
Mes a mes se llevan consumo de energía asociado a las instalaciones de VIVA con el fin de cuando se presenten picos de consumo, tomar medidas de campañas ambientales. 
Se cuenta con bitácora de consumo de agua, energía y registro de personal. 
PLAN USO EFICIENTE Y RACIONAL DEL AGUA VIVA 
Mes a mes se llevan lecturas de consumo agua asociado a las Instalaciones de VIVA, Este seguimiento permite detectar picos de consumo y activar campañas ambientales para concientizar al personal, reducir el consumo y minimizar el impacto ambiental. Se cuenta con bitácora de consumo de agua, energía y registro de personal. 
El 12 de mayo de 2025, se llevó a cabo la cuarta inspección del sistema de medición y consumo de agua en la sede de VIVA, en conjunto con el ingeniero sanitario y ambiental. Durante esta revisión ocular, se identificó una sola necesidad de mantenimiento de equipo. Sin embargo, se evidenciaron de manera positiva los avances en los mantenimientos y mejoras previamente sugeridos en inspecciones y comunicaciones anteriores, las cuales fueron comunicadas a bienes y servicios por medio del informe de bitácora de mantenimiento enviado al correo electrónico. </t>
  </si>
  <si>
    <t xml:space="preserve">Mes a mes se llevan consumo de energía asociado a las instalaciones de VIVA con el fin de cuando se presenten picos de consumo, tomar medidas de campañas ambientales. 
Se realizo capacitación de Uso y Ahorro eficiente de la Energía, el agua y sostenibilidad al personal de VIVA el día 16 de septiembre de 2025. La capacitación tuvo como objetivo sensibilizar a los empleados sobre la importancia de adoptar hábitos que contribuyan a disminuir el consumo de agua y energético en las instalaciones, alineándose con los principios de sostenibilidad de VIVA y ayudando a reducir costos operativos y el impacto ambiental de la organización.  </t>
  </si>
  <si>
    <t>Optimizar el consumo de agua en la entidad mediante la eliminación del sistema de vaciado automático de los servicios sanitarios con sensor, reemplazándolo por el mecanismo de descarga manual, lo que permitirá un uso más consciente y eficiente del recurso</t>
  </si>
  <si>
    <t>Inpección visual de los sanitarios</t>
  </si>
  <si>
    <t xml:space="preserve">Gestión de Bienes y Servicios </t>
  </si>
  <si>
    <t xml:space="preserve">El 10 de julio y 16 de septiembre de 2025, se llevó a cabo las inspecciones del sistema de medición y consumo de agua en la sede de VIVA, en conjunto con la ingeniera sanitaria y ambiental. Durante esta revisión ocular, se identificó diferentes necesidades de mantenimiento. Las cuales fueron comunicadas a bienes y servicios por medio del informe de bitácora de mantenimiento enviado al correo electrónico. </t>
  </si>
  <si>
    <t>Disposición de residuos</t>
  </si>
  <si>
    <t>Incentivar el reciclaje con el fin de garantizar la disposición final de carpetas, cajas y papel, resultantes de la intervención documental.</t>
  </si>
  <si>
    <t>Pieza comunicacional, y campañas realizadas de Vivienda y Hábitat en compañía de Gestión de las Comunicaciones 
Capacitación disposición de recursos</t>
  </si>
  <si>
    <t xml:space="preserve">Se solicito apoyo a talento humano para divulgar en las inducciones institucionales, la pieza gráfica sobre el uso de pocillos y termos en las instalaciones de VIVA. Dado que se ha eliminado el uso de vasos de un solo uso y es fundamental reforzar este mensaje con los nuevos colaboradores para promover buenas prácticas ambientales en nuestra entidad y reduciendo a su vez la generación de residuos sólidos. </t>
  </si>
  <si>
    <t xml:space="preserve">Con el apoyo del área de Talento Humano, se ha venido promoviendo, durante las inducciones institucionales, la pieza gráfica sobre el uso de pocillos y termos reutilizables, como parte de la estrategia para eliminar el uso de vasos desechables en las instalaciones de VIVA. Esta acción busca reforzar en los nuevos colaboradores la importancia de adoptar buenas prácticas ambientales, contribuyendo así a la reducción de residuos sólidos generados en la entidad
El 26 de junio de 2025 se realizó una jornada de capacitación para el personal de VIVA sobre la adecuada separación de residuos sólidos, con el objetivo de fortalecer esta práctica tanto en las instalaciones como en el entorno doméstico de los colaboradores. La formación incluyó la socialización de los planes posconsumo y estrategias para minimizar el material que llega al relleno sanitario. 
Durante la jornada se realizaron dos actividades lúdicas de sensibilización: 
La primera consistió en el uso de fichas didácticas para practicar la clasificación de residuos. 
La segunda fue un juego llamado "La pesca de residuos sólidos", donde cada pez contenía un mensaje positivo o negativo sobre la gestión de residuos. 
Asimismo, se presentó la iniciativa de la “Botellita Con Proposito” como una alternativa para el manejo de plásticos flexibles. Finalmente, se aplicó una prueba de conocimientos y una encuesta de satisfacción para medir el impacto de la actividad. </t>
  </si>
  <si>
    <t xml:space="preserve">Los días 1 y 10 de julio, y el 14 de agosto de 2025, se realizaron las jornadas de capacitación dirigidas al personal de VIVA perteneciente a las áreas que no habían participado en la sesión anterior sobre la adecuada separación de residuos sólidos. El propósito de estas capacitaciones fue fortalecer las buenas prácticas de manejo de residuos, tanto en las instalaciones institucionales como en el entorno doméstico de los colaboradores. La formación incluyó la socialización de los planes posconsumo y estrategias para minimizar el material que llega al relleno sanitario. 
Durante la capacitación se realizaron dos actividades lúdicas de sensibilización: 
La primera consistió en el uso de fichas didácticas para practicar la clasificación de residuos. 
La segunda fue un juego llamado "La pesca de residuos sólidos", donde cada pez contenía un mensaje positivo o negativo sobre la gestión de residuos. 
Asimismo, se presentó la iniciativa de la “Botellita Con Propósito” como una alternativa para el manejo de plásticos flexibles. Finalmente, se aplicó una prueba de conocimientos y una encuesta de satisfacción para medir el impacto de la actividad. </t>
  </si>
  <si>
    <t>Garantizar el aprovechamiento de los residuos generados en la entidad, a través de la inspeción y seguimiento del manejo de los mismos.</t>
  </si>
  <si>
    <t>Pieza comunicacional, y campañas realizadas de Vivienda y Hábitat en compañía de Gestión de las Comunicaciones 
Capacitación disposición de recursos
Inspección del manejo de residuos sólidos</t>
  </si>
  <si>
    <t xml:space="preserve">El 19 de mayo de 2025 se llevó a cabo capacitación dirigida al personal de servicios generales de VIVA, enfocada en la correcta clasificación de residuos aprovechables. Esta formación fue liderada por la administración de la copropiedad de Almacentro y el gestor de residuos COOTRAMA, y tuvo como objetivo mejorar el proceso de separación en la fuente en el marco del sistema de reciclaje de la entidad.
Se actualizó el formato de control de residuos sólidos en el sistema de gestión de calidad y se dio inicio al registro diario del pesaje de los residuos generados por la entidad. Este registro tiene como finalidad alimentar el inventario institucional de gases de efecto invernadero (GEI) y fortalecer el Sistema de Gestión Ambiental de VIVA. </t>
  </si>
  <si>
    <t xml:space="preserve">Durante los meses de julio, agosto y septiembre de 2025 se realizó el diligenciamiento del formato de control de residuos, con el registro diario del pesaje de los residuos generados por la entidad, a cargo del personal de servicios generales. Esta actividad tiene como propósito aportar información al inventario institucional de gases de efecto invernadero (GEI) y fortalecer el Sistema de Gestión Ambiental de VIVA. </t>
  </si>
  <si>
    <t>Control Administrativo</t>
  </si>
  <si>
    <t>Transporte</t>
  </si>
  <si>
    <t>Desde cada área planear de manera racional y oportuna el uso del servicio de transporte, de esta manera evitar contratiempos y optimizar el servicio. Lineamientos establecidos en GBS-PR-04 Procedimiento Administración del Servicio de Transporte</t>
  </si>
  <si>
    <t>Capacitación Viajes
Pieza comunicacional-Responsabilidad uso de transporte</t>
  </si>
  <si>
    <t>El día 6 de marzo de 2025, se realizó capacitación sobre el  transporte con el fin de sensiblizar a los funcionarios sobre el uso adecuado y óptimo del mismo.</t>
  </si>
  <si>
    <t xml:space="preserve">No se realizaron campañas o capacitaciones sobre el uso del transporte durante este trimestre. </t>
  </si>
  <si>
    <t>Papelería e insumos de cafetería</t>
  </si>
  <si>
    <t>Racionalizar el consumo de papel a través del seguimiento de impresiones que se generan en la entidad por parte de los funcionarios, incentivando el uso adecuado del mismo.</t>
  </si>
  <si>
    <t>Reporte de conteo de impresiones por usuario
Notificación de alertas a los funcionarios que reportan un mayor uso de papel.</t>
  </si>
  <si>
    <t>Gestión de Información y Tecnología</t>
  </si>
  <si>
    <t>El proceso de Gestión de Información y Tecnología realiza el seguimiento al número de impresiones generadas por los funcionarios de la entidad, a través de reportes periódicos. Se recomienda analizar esta información en función de las competencias y funciones asignadas a cada servidor, con el fin de justificar su volumen de impresión y, a su vez, identificar aquellos casos que puedan generar alertas, permitiendo así iniciar procesos de sensibilización orientados a un uso más responsable y eficiente de los recursos.</t>
  </si>
  <si>
    <t>Implentar estrategia sobre el uso racional de los vasos desechables por parte de los funcionarios y el personal de aseo, motivando el uso de de mugs propios.</t>
  </si>
  <si>
    <t>Piezas comunicacionales en apoyo del proceso Gestión de Comunicaciones
Lineamiento al personal de aseo para implementar la estrategia</t>
  </si>
  <si>
    <t>En el mes de marzo se difundió a todos los funcionarios la pieza comunicacional sobre el uso del pocillo propio para disminuir el uso de vasos desechables.</t>
  </si>
  <si>
    <t>Con el acompañamiento del área de Talento Humano, se ha venido promoviendo, durante las inducciones institucionales, una pieza gráfica que invita al uso de pocillos y termos reutilizables, como parte de la estrategia orientada a eliminar el uso de vasos desechables en las instalaciones de VIVA. Esta acción busca fortalecer en los nuevos colaboradores la adopción de buenas prácticas ambientales, aportando a la disminución de residuos sólidos y al compromiso institucional con la sostenibilidad.</t>
  </si>
  <si>
    <t>Implementar estrategias para motivar la reducción del uso de papel por parte de vinculados y contratistas.</t>
  </si>
  <si>
    <t>Piezas comunicacionales en apoyo del proceso Gestión de Comunicaciones</t>
  </si>
  <si>
    <t>En el marco de la estrategia de cultura organizacional “VIVA la buena vibra”, se tiene prevista una campaña orientada a promover el uso eficiente del papel, con el fin de reducir impresiones innecesarias y fomentar prácticas sostenibles. La pieza comunicacional correspondiente está en proceso de diseño para posteriormente ser difundida a nivel institucional.</t>
  </si>
  <si>
    <t xml:space="preserve">Pieza comnucicacional a través del grupo Ciudadanos VIVA los días 4 y 22 de agosto </t>
  </si>
  <si>
    <t>Vehículos propios</t>
  </si>
  <si>
    <t>Realizar control y seguimiento de los consumos de combustibles de los vehículos propios de VIVA</t>
  </si>
  <si>
    <t>Seguimiento consumo de combustible</t>
  </si>
  <si>
    <t>El proceso cuenta con la evidencia y realiza seguimiento al consumo de combustible y los mantenimientos preventivos de los vehículos propios, para este seguimiento cuenta con los meses de enero a marzo</t>
  </si>
  <si>
    <t>El proceso cuenta con la evidencia y realiza seguimiento al consumo de combustible y los mantenimientos preventivos de los vehículos propios, para este seguimiento cuenta con los meses de abril a junio</t>
  </si>
  <si>
    <t>El proceso cuenta con la evidencia y realiza seguimiento al consumo de combustible y los mantenimientos preventivos de los vehículos propios, para este seguimiento cuenta con los meses de julio a septiembre</t>
  </si>
  <si>
    <t>Realizar el mantenimiento preventivo de manera oportuna de acuerdo con la periodicidad establecida.</t>
  </si>
  <si>
    <t>Programación y mantenimiento preventivo vehículos</t>
  </si>
  <si>
    <t>Eventos y publicidad</t>
  </si>
  <si>
    <t>Ahorro a la estrategia comunicacional superando en más de un 50% el free press del presupuesto asignado anualmente.</t>
  </si>
  <si>
    <t>Ahorro de $1,000,000,000 en ahorro de la estrategia comunicacional de la entidad</t>
  </si>
  <si>
    <t>Gestión de Comunicaciones</t>
  </si>
  <si>
    <t>INSTRUCCIONES PARA EL DILIGENCIAMIENTO DE LA MATRIZ</t>
  </si>
  <si>
    <t xml:space="preserve"> GENERALIDADES DE ACTUALIZACION DE LA MATRIZ</t>
  </si>
  <si>
    <t xml:space="preserve">Esta matriz contiene programación y control de la ejecución de la vigencia anual de los proyectos y actividades que deben llevar a cabo todas por todos los procesos para dar cumplimiento a los objetivos, estrategias, y proyectos establecidos en el plan estratégico institucional de acuerdo a cada plan institucional.
En cada pestaña esta continido un plan instituccional </t>
  </si>
  <si>
    <t>Esta matriz no se requiere imprimir.</t>
  </si>
  <si>
    <t xml:space="preserve"> INSTRUCCIONES PARA DILIGENCIAR LA MATRIZ </t>
  </si>
  <si>
    <t>NOMBRE DE LA CASILLA</t>
  </si>
  <si>
    <t>INSTRUCCIONES</t>
  </si>
  <si>
    <t>Se relaciona el responsable de reportar el plan y el cumplimiento de las actividades descritas</t>
  </si>
  <si>
    <t>Nombre del plan</t>
  </si>
  <si>
    <t xml:space="preserve">Se relaciona el nombre del plan institucional relacionado en la pestaña </t>
  </si>
  <si>
    <t>Fuente</t>
  </si>
  <si>
    <t xml:space="preserve">Se relaciona el o los documentos del MGO que contienen los planes institucionales de los cuales se toma e integra la información </t>
  </si>
  <si>
    <t>Relacionar la serie de acciones definidas para la realización del Plan que incluye la determinación de las actividades, sus tiempos y responsables.</t>
  </si>
  <si>
    <t>Registrar el resultado esperado de la actividad estratégica, la cual debe ser medible cuantitativamente.</t>
  </si>
  <si>
    <t xml:space="preserve">Unidad de medida </t>
  </si>
  <si>
    <t xml:space="preserve">Parámetro de referencia para determinar la magnitud y el tipo de unidad del indicador. (p.ej. Número, personas, kilómetros, porcentaje, entre otras posibles unidades de medida). </t>
  </si>
  <si>
    <t xml:space="preserve">Meta </t>
  </si>
  <si>
    <t>Registrar la información pertinente a la meta Anual del plan registrado</t>
  </si>
  <si>
    <t xml:space="preserve">Anualizacion de la meta </t>
  </si>
  <si>
    <t>Registrar a la información pertinente a la meta de la vigencia según proyección para cada año. La meta de cada año deben ser consistentes con la meta del cuatrienio, la meta hace referencia a que se va a lograr, es el valor que se cuantificara en un indicador para su medición, seguimiento y cumplimiento.</t>
  </si>
  <si>
    <t xml:space="preserve">Cumplimiento por periodo según la periodicidad del seguimiento del plan </t>
  </si>
  <si>
    <t xml:space="preserve">Registrar los resultados de la meta de acuerdo al periodo a reportar (este puede ser Trimestral, cuatrimestral, semestral.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</si>
</sst>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quot;$&quot;\ #,##0;[Red]\-&quot;$&quot;\ #,##0"/>
    <numFmt numFmtId="165" formatCode="_-&quot;$&quot;\ * #,##0.00_-;\-&quot;$&quot;\ * #,##0.00_-;_-&quot;$&quot;\ * &quot;-&quot;??_-;_-@_-"/>
    <numFmt numFmtId="166" formatCode="_-&quot;$&quot;\ * #,##0_-;\-&quot;$&quot;\ * #,##0_-;_-&quot;$&quot;\ * &quot;-&quot;??_-;_-@_-"/>
    <numFmt numFmtId="167" formatCode="0.0"/>
    <numFmt numFmtId="168" formatCode="_-* #,##0_-;\-* #,##0_-;_-* &quot;-&quot;??_-;_-@_-"/>
    <numFmt numFmtId="169" formatCode="_-[$$-240A]\ * #,##0.00_-;\-[$$-240A]\ * #,##0.00_-;_-[$$-240A]\ * &quot;-&quot;??_-;_-@_-"/>
    <numFmt numFmtId="170" formatCode="&quot;$&quot;\ #,##0.00"/>
    <numFmt numFmtId="171" formatCode="#,##0.00\ &quot;€&quot;"/>
    <numFmt numFmtId="172" formatCode="_-[$$-240A]\ * #,##0_-;\-[$$-240A]\ * #,##0_-;_-[$$-240A]\ * &quot;-&quot;_-;_-@_-"/>
  </numFmts>
  <fonts count="42">
    <font>
      <sz val="11"/>
      <color theme="1"/>
      <name val="Calibri"/>
      <family val="2"/>
      <scheme val="minor"/>
    </font>
    <font>
      <sz val="11"/>
      <color theme="1"/>
      <name val="Calibri"/>
      <family val="2"/>
      <scheme val="minor"/>
    </font>
    <font>
      <b/>
      <sz val="11"/>
      <color rgb="FF6F6F6E"/>
      <name val="Calibri"/>
      <family val="2"/>
      <scheme val="minor"/>
    </font>
    <font>
      <sz val="9"/>
      <name val="Arial"/>
      <family val="2"/>
    </font>
    <font>
      <b/>
      <sz val="9"/>
      <name val="Arial"/>
      <family val="2"/>
    </font>
    <font>
      <b/>
      <sz val="12"/>
      <name val="Arial"/>
      <family val="2"/>
    </font>
    <font>
      <b/>
      <sz val="11"/>
      <name val="Arial"/>
      <family val="2"/>
    </font>
    <font>
      <sz val="11"/>
      <name val="Arial"/>
      <family val="2"/>
    </font>
    <font>
      <sz val="10"/>
      <name val="Arial"/>
      <family val="2"/>
    </font>
    <font>
      <b/>
      <sz val="11"/>
      <color rgb="FFFF0000"/>
      <name val="Arial"/>
      <family val="2"/>
    </font>
    <font>
      <sz val="11"/>
      <color theme="0"/>
      <name val="Calibri"/>
      <family val="2"/>
      <scheme val="minor"/>
    </font>
    <font>
      <u/>
      <sz val="11"/>
      <color theme="10"/>
      <name val="Calibri"/>
      <family val="2"/>
      <scheme val="minor"/>
    </font>
    <font>
      <b/>
      <sz val="12"/>
      <color indexed="81"/>
      <name val="Tahoma"/>
      <family val="2"/>
    </font>
    <font>
      <sz val="12"/>
      <color indexed="81"/>
      <name val="Tahoma"/>
      <family val="2"/>
    </font>
    <font>
      <sz val="12"/>
      <name val="Arial"/>
      <family val="2"/>
    </font>
    <font>
      <b/>
      <sz val="10"/>
      <name val="Arial"/>
      <family val="2"/>
    </font>
    <font>
      <sz val="10"/>
      <color rgb="FF000000"/>
      <name val="Arial"/>
      <family val="2"/>
    </font>
    <font>
      <b/>
      <sz val="10"/>
      <color rgb="FF000000"/>
      <name val="Arial"/>
      <family val="2"/>
    </font>
    <font>
      <sz val="11"/>
      <color rgb="FF000000"/>
      <name val="Arial"/>
      <family val="2"/>
    </font>
    <font>
      <sz val="10"/>
      <color theme="1"/>
      <name val="Arial"/>
      <family val="2"/>
    </font>
    <font>
      <b/>
      <sz val="10"/>
      <color theme="1"/>
      <name val="Arial"/>
      <family val="2"/>
    </font>
    <font>
      <sz val="11"/>
      <color theme="1"/>
      <name val="Arial"/>
      <family val="2"/>
    </font>
    <font>
      <b/>
      <sz val="11"/>
      <color theme="1"/>
      <name val="Arial"/>
      <family val="2"/>
    </font>
    <font>
      <u/>
      <sz val="11"/>
      <color theme="10"/>
      <name val="Arial"/>
      <family val="2"/>
    </font>
    <font>
      <sz val="10"/>
      <color rgb="FF000000"/>
      <name val="Times New Roman"/>
      <family val="1"/>
    </font>
    <font>
      <b/>
      <sz val="11"/>
      <color theme="0"/>
      <name val="Arial"/>
      <family val="2"/>
    </font>
    <font>
      <b/>
      <sz val="11"/>
      <color rgb="FF000000"/>
      <name val="Arial"/>
      <family val="2"/>
    </font>
    <font>
      <sz val="12"/>
      <color theme="1"/>
      <name val="Arial"/>
      <family val="2"/>
    </font>
    <font>
      <b/>
      <sz val="12"/>
      <color theme="1"/>
      <name val="Arial"/>
      <family val="2"/>
    </font>
    <font>
      <u/>
      <sz val="12"/>
      <color theme="10"/>
      <name val="Arial"/>
      <family val="2"/>
    </font>
    <font>
      <b/>
      <sz val="12"/>
      <color theme="0"/>
      <name val="Arial"/>
      <family val="2"/>
    </font>
    <font>
      <u/>
      <sz val="12"/>
      <color theme="10"/>
      <name val="Calibri"/>
      <family val="2"/>
      <scheme val="minor"/>
    </font>
    <font>
      <sz val="12"/>
      <name val="Calibri"/>
      <family val="2"/>
      <scheme val="minor"/>
    </font>
    <font>
      <sz val="10"/>
      <color theme="1"/>
      <name val="Verdana"/>
      <family val="2"/>
    </font>
    <font>
      <sz val="12"/>
      <color theme="1"/>
      <name val="Verdana"/>
      <family val="2"/>
    </font>
    <font>
      <sz val="9"/>
      <name val="Arial"/>
      <family val="2"/>
    </font>
    <font>
      <sz val="11"/>
      <name val="Arial"/>
      <family val="2"/>
    </font>
    <font>
      <sz val="9"/>
      <name val="Arial"/>
      <family val="2"/>
    </font>
    <font>
      <b/>
      <sz val="9"/>
      <name val="Arial"/>
      <family val="2"/>
    </font>
    <font>
      <i/>
      <sz val="11"/>
      <color rgb="FF000000"/>
      <name val="Arial"/>
      <family val="2"/>
    </font>
    <font>
      <b/>
      <sz val="11"/>
      <name val="Arial"/>
    </font>
    <font>
      <sz val="11"/>
      <name val="Arial"/>
    </font>
  </fonts>
  <fills count="26">
    <fill>
      <patternFill patternType="none"/>
    </fill>
    <fill>
      <patternFill patternType="gray125"/>
    </fill>
    <fill>
      <patternFill patternType="solid">
        <fgColor rgb="FFECECEC"/>
        <bgColor indexed="64"/>
      </patternFill>
    </fill>
    <fill>
      <patternFill patternType="solid">
        <fgColor rgb="FF9FE6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4"/>
      </patternFill>
    </fill>
    <fill>
      <patternFill patternType="solid">
        <fgColor rgb="FFFFFFFF"/>
        <bgColor indexed="64"/>
      </patternFill>
    </fill>
    <fill>
      <patternFill patternType="solid">
        <fgColor rgb="FFEBF8FF"/>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E76BCC"/>
        <bgColor indexed="64"/>
      </patternFill>
    </fill>
    <fill>
      <patternFill patternType="solid">
        <fgColor rgb="FFFFFF00"/>
        <bgColor indexed="64"/>
      </patternFill>
    </fill>
    <fill>
      <patternFill patternType="solid">
        <fgColor rgb="FFF161DC"/>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D9E1F2"/>
        <bgColor rgb="FF000000"/>
      </patternFill>
    </fill>
    <fill>
      <patternFill patternType="solid">
        <fgColor rgb="FFE2EFDA"/>
        <bgColor rgb="FF000000"/>
      </patternFill>
    </fill>
    <fill>
      <patternFill patternType="solid">
        <fgColor rgb="FF8EA9DB"/>
        <bgColor indexed="64"/>
      </patternFill>
    </fill>
    <fill>
      <patternFill patternType="solid">
        <fgColor rgb="FFC6E0B4"/>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rgb="FF522B57"/>
      </left>
      <right style="thin">
        <color rgb="FF522B57"/>
      </right>
      <top style="thin">
        <color rgb="FF522B57"/>
      </top>
      <bottom style="thin">
        <color rgb="FF522B57"/>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bottom style="thin">
        <color rgb="FF000000"/>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2">
    <xf numFmtId="0" fontId="0" fillId="0" borderId="0"/>
    <xf numFmtId="165" fontId="1" fillId="0" borderId="0" applyFont="0" applyFill="0" applyBorder="0" applyAlignment="0" applyProtection="0"/>
    <xf numFmtId="0" fontId="2" fillId="2" borderId="2">
      <alignment horizontal="center" vertical="center" wrapText="1"/>
    </xf>
    <xf numFmtId="9" fontId="1" fillId="0" borderId="0" applyFont="0" applyFill="0" applyBorder="0" applyAlignment="0" applyProtection="0"/>
    <xf numFmtId="0" fontId="8" fillId="0" borderId="0"/>
    <xf numFmtId="43" fontId="1" fillId="0" borderId="0" applyFont="0" applyFill="0" applyBorder="0" applyAlignment="0" applyProtection="0"/>
    <xf numFmtId="0" fontId="10" fillId="7" borderId="0" applyNumberFormat="0" applyBorder="0" applyAlignment="0" applyProtection="0"/>
    <xf numFmtId="0" fontId="11" fillId="0" borderId="0" applyNumberFormat="0" applyFill="0" applyBorder="0" applyAlignment="0" applyProtection="0"/>
    <xf numFmtId="0" fontId="24" fillId="0" borderId="0"/>
    <xf numFmtId="49" fontId="33" fillId="0" borderId="0" applyFill="0" applyBorder="0" applyProtection="0">
      <alignment horizontal="left" vertical="center"/>
    </xf>
    <xf numFmtId="165" fontId="1" fillId="0" borderId="0" applyFont="0" applyFill="0" applyBorder="0" applyAlignment="0" applyProtection="0"/>
    <xf numFmtId="43" fontId="1" fillId="0" borderId="0" applyFont="0" applyFill="0" applyBorder="0" applyAlignment="0" applyProtection="0"/>
  </cellStyleXfs>
  <cellXfs count="572">
    <xf numFmtId="0" fontId="0" fillId="0" borderId="0" xfId="0"/>
    <xf numFmtId="0" fontId="3" fillId="0" borderId="0" xfId="0" applyFont="1" applyAlignment="1">
      <alignment horizontal="center" vertical="center"/>
    </xf>
    <xf numFmtId="0" fontId="4" fillId="0" borderId="0" xfId="0" applyFont="1" applyAlignment="1">
      <alignment horizont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4" borderId="1" xfId="0" applyFont="1" applyFill="1" applyBorder="1" applyAlignment="1">
      <alignment horizontal="center" vertical="center"/>
    </xf>
    <xf numFmtId="0" fontId="7" fillId="0" borderId="1" xfId="0" applyFont="1" applyBorder="1" applyAlignment="1">
      <alignment horizontal="center" vertical="center"/>
    </xf>
    <xf numFmtId="0" fontId="7" fillId="4" borderId="1" xfId="0" applyFont="1" applyFill="1" applyBorder="1" applyAlignment="1">
      <alignment horizontal="center" vertical="center"/>
    </xf>
    <xf numFmtId="2" fontId="6" fillId="4" borderId="1" xfId="0" applyNumberFormat="1" applyFont="1" applyFill="1" applyBorder="1" applyAlignment="1">
      <alignment horizontal="center" vertical="center"/>
    </xf>
    <xf numFmtId="0" fontId="7" fillId="0" borderId="1" xfId="0" applyFont="1" applyBorder="1" applyAlignment="1">
      <alignment horizontal="left" vertical="center" wrapText="1"/>
    </xf>
    <xf numFmtId="0" fontId="5" fillId="6" borderId="1" xfId="0" applyFont="1" applyFill="1" applyBorder="1" applyAlignment="1">
      <alignment horizontal="center" vertical="center" wrapText="1"/>
    </xf>
    <xf numFmtId="167" fontId="6" fillId="4" borderId="1" xfId="0" applyNumberFormat="1" applyFont="1" applyFill="1" applyBorder="1" applyAlignment="1">
      <alignment horizontal="center" vertical="center"/>
    </xf>
    <xf numFmtId="2" fontId="7" fillId="0" borderId="1" xfId="0" applyNumberFormat="1" applyFont="1" applyBorder="1" applyAlignment="1">
      <alignment horizontal="center" vertical="center"/>
    </xf>
    <xf numFmtId="1" fontId="7" fillId="5" borderId="1" xfId="0" applyNumberFormat="1" applyFont="1" applyFill="1" applyBorder="1" applyAlignment="1">
      <alignment horizontal="center" vertical="center"/>
    </xf>
    <xf numFmtId="0" fontId="7" fillId="0" borderId="0" xfId="0" applyFont="1" applyAlignment="1">
      <alignment horizontal="center" vertical="center"/>
    </xf>
    <xf numFmtId="2" fontId="7" fillId="5" borderId="1" xfId="0" applyNumberFormat="1" applyFont="1" applyFill="1" applyBorder="1" applyAlignment="1">
      <alignment horizontal="center" vertical="center"/>
    </xf>
    <xf numFmtId="0" fontId="7" fillId="0" borderId="0" xfId="0" applyFont="1" applyAlignment="1">
      <alignment horizontal="center" vertical="center" wrapText="1"/>
    </xf>
    <xf numFmtId="0" fontId="6" fillId="0" borderId="0" xfId="0" applyFont="1" applyAlignment="1">
      <alignment horizontal="center" vertical="center"/>
    </xf>
    <xf numFmtId="9" fontId="7" fillId="0" borderId="1" xfId="3" applyFont="1" applyBorder="1" applyAlignment="1">
      <alignment horizontal="center" vertical="center"/>
    </xf>
    <xf numFmtId="9" fontId="7" fillId="0" borderId="1" xfId="3" applyFont="1" applyBorder="1" applyAlignment="1">
      <alignment horizontal="center" vertical="top"/>
    </xf>
    <xf numFmtId="0" fontId="7" fillId="0" borderId="4" xfId="0" applyFont="1" applyBorder="1" applyAlignment="1">
      <alignment vertical="center" wrapText="1"/>
    </xf>
    <xf numFmtId="0" fontId="3" fillId="0" borderId="1" xfId="0" applyFont="1" applyBorder="1" applyAlignment="1">
      <alignment horizontal="left" vertical="center" wrapText="1"/>
    </xf>
    <xf numFmtId="1" fontId="3" fillId="0" borderId="1" xfId="0" applyNumberFormat="1" applyFont="1" applyBorder="1" applyAlignment="1">
      <alignment horizontal="left" vertical="center" wrapText="1"/>
    </xf>
    <xf numFmtId="9" fontId="3" fillId="0" borderId="1" xfId="3" applyFont="1" applyBorder="1" applyAlignment="1">
      <alignment horizontal="center" vertical="center"/>
    </xf>
    <xf numFmtId="0" fontId="3" fillId="0" borderId="0" xfId="0" applyFont="1" applyAlignment="1">
      <alignment horizontal="left" vertical="center"/>
    </xf>
    <xf numFmtId="1" fontId="7" fillId="0" borderId="1" xfId="0" applyNumberFormat="1" applyFont="1" applyBorder="1" applyAlignment="1">
      <alignment horizontal="center" vertical="center"/>
    </xf>
    <xf numFmtId="49" fontId="7" fillId="10" borderId="0" xfId="0" applyNumberFormat="1" applyFont="1" applyFill="1" applyAlignment="1">
      <alignment horizontal="left" vertical="center"/>
    </xf>
    <xf numFmtId="49" fontId="7" fillId="0" borderId="0" xfId="0" applyNumberFormat="1" applyFont="1" applyAlignment="1">
      <alignment horizontal="left" vertical="center"/>
    </xf>
    <xf numFmtId="0" fontId="6" fillId="11"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6" borderId="1" xfId="0" applyFont="1" applyFill="1" applyBorder="1" applyAlignment="1">
      <alignment horizontal="left" vertical="center" wrapText="1"/>
    </xf>
    <xf numFmtId="0" fontId="6" fillId="13"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9" fontId="7" fillId="4" borderId="1" xfId="3" applyFont="1" applyFill="1" applyBorder="1" applyAlignment="1">
      <alignment horizontal="center" vertical="center"/>
    </xf>
    <xf numFmtId="0" fontId="7" fillId="6"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9" fontId="7" fillId="0" borderId="1" xfId="3" applyFont="1" applyFill="1" applyBorder="1" applyAlignment="1">
      <alignment horizontal="center" vertical="center"/>
    </xf>
    <xf numFmtId="49" fontId="7" fillId="14" borderId="1" xfId="0" applyNumberFormat="1" applyFont="1" applyFill="1" applyBorder="1" applyAlignment="1">
      <alignment horizontal="left" vertical="center"/>
    </xf>
    <xf numFmtId="49" fontId="7" fillId="14" borderId="0" xfId="0" applyNumberFormat="1" applyFont="1" applyFill="1" applyAlignment="1">
      <alignment horizontal="left" vertical="center"/>
    </xf>
    <xf numFmtId="9" fontId="4" fillId="0" borderId="1" xfId="3" applyFont="1" applyBorder="1" applyAlignment="1">
      <alignment horizontal="center" vertical="center"/>
    </xf>
    <xf numFmtId="9" fontId="6" fillId="11" borderId="1" xfId="3" applyFont="1" applyFill="1" applyBorder="1" applyAlignment="1">
      <alignment horizontal="center" vertical="center"/>
    </xf>
    <xf numFmtId="0" fontId="6" fillId="0" borderId="12" xfId="0" applyFont="1" applyBorder="1" applyAlignment="1">
      <alignment vertical="center" wrapText="1"/>
    </xf>
    <xf numFmtId="0" fontId="7" fillId="9" borderId="1" xfId="0" applyFont="1" applyFill="1" applyBorder="1" applyAlignment="1" applyProtection="1">
      <alignment horizontal="left" vertical="center" wrapText="1"/>
      <protection locked="0"/>
    </xf>
    <xf numFmtId="0" fontId="7" fillId="9" borderId="1" xfId="0" applyFont="1" applyFill="1" applyBorder="1" applyAlignment="1" applyProtection="1">
      <alignment horizontal="center" vertical="top" wrapText="1"/>
      <protection locked="0"/>
    </xf>
    <xf numFmtId="0" fontId="7" fillId="9" borderId="1" xfId="0" applyFont="1" applyFill="1" applyBorder="1" applyAlignment="1" applyProtection="1">
      <alignment horizontal="center" vertical="center" wrapText="1"/>
      <protection locked="0"/>
    </xf>
    <xf numFmtId="0" fontId="7" fillId="9" borderId="1" xfId="0" applyFont="1" applyFill="1" applyBorder="1" applyAlignment="1" applyProtection="1">
      <alignment horizontal="left" vertical="top" wrapText="1"/>
      <protection locked="0"/>
    </xf>
    <xf numFmtId="166" fontId="7" fillId="9" borderId="1" xfId="1" applyNumberFormat="1" applyFont="1" applyFill="1" applyBorder="1" applyAlignment="1" applyProtection="1">
      <alignment horizontal="right" vertical="top" wrapText="1"/>
      <protection locked="0"/>
    </xf>
    <xf numFmtId="0" fontId="6" fillId="17"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9" fontId="7"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vertical="center" wrapText="1"/>
    </xf>
    <xf numFmtId="9" fontId="3" fillId="6" borderId="1" xfId="3" applyFont="1" applyFill="1" applyBorder="1" applyAlignment="1">
      <alignment horizontal="center" vertical="center"/>
    </xf>
    <xf numFmtId="9" fontId="4" fillId="6" borderId="1" xfId="3" applyFont="1" applyFill="1" applyBorder="1" applyAlignment="1">
      <alignment horizontal="center" vertical="center"/>
    </xf>
    <xf numFmtId="0" fontId="5" fillId="0" borderId="1" xfId="0" applyFont="1" applyBorder="1" applyAlignment="1">
      <alignment vertical="center"/>
    </xf>
    <xf numFmtId="0" fontId="7" fillId="0" borderId="0" xfId="0" applyFont="1"/>
    <xf numFmtId="0" fontId="7" fillId="0" borderId="1" xfId="0" applyFont="1" applyBorder="1" applyAlignment="1">
      <alignment vertical="center"/>
    </xf>
    <xf numFmtId="0" fontId="5" fillId="0" borderId="1" xfId="0" applyFont="1" applyBorder="1" applyAlignment="1">
      <alignment horizontal="left" vertical="center"/>
    </xf>
    <xf numFmtId="0" fontId="6" fillId="6" borderId="5" xfId="0" applyFont="1" applyFill="1" applyBorder="1" applyAlignment="1">
      <alignment vertical="center"/>
    </xf>
    <xf numFmtId="0" fontId="7" fillId="6" borderId="12" xfId="0" applyFont="1" applyFill="1" applyBorder="1" applyAlignment="1">
      <alignment vertical="center"/>
    </xf>
    <xf numFmtId="0" fontId="7" fillId="6" borderId="6" xfId="0" applyFont="1" applyFill="1" applyBorder="1" applyAlignment="1">
      <alignment vertical="center"/>
    </xf>
    <xf numFmtId="0" fontId="6" fillId="0" borderId="5" xfId="0" applyFont="1" applyBorder="1" applyAlignment="1">
      <alignment vertical="center"/>
    </xf>
    <xf numFmtId="0" fontId="8" fillId="0" borderId="1" xfId="0" applyFont="1" applyBorder="1" applyAlignment="1">
      <alignment horizontal="left" vertical="center" wrapText="1"/>
    </xf>
    <xf numFmtId="49" fontId="7" fillId="6" borderId="1" xfId="0" applyNumberFormat="1" applyFont="1" applyFill="1" applyBorder="1" applyAlignment="1">
      <alignment vertical="center"/>
    </xf>
    <xf numFmtId="0" fontId="7" fillId="0" borderId="12" xfId="0" applyFont="1" applyBorder="1" applyAlignment="1">
      <alignment vertical="center"/>
    </xf>
    <xf numFmtId="0" fontId="8" fillId="0" borderId="0" xfId="0" applyFont="1" applyAlignment="1">
      <alignment wrapText="1"/>
    </xf>
    <xf numFmtId="0" fontId="6" fillId="0" borderId="1" xfId="0" applyFont="1" applyBorder="1" applyAlignment="1">
      <alignment vertical="center"/>
    </xf>
    <xf numFmtId="0" fontId="5" fillId="0" borderId="3" xfId="0" applyFont="1" applyBorder="1" applyAlignment="1">
      <alignment horizontal="left" vertical="center"/>
    </xf>
    <xf numFmtId="49" fontId="7" fillId="6" borderId="8" xfId="0" applyNumberFormat="1" applyFont="1" applyFill="1" applyBorder="1" applyAlignment="1">
      <alignment horizontal="left" vertical="center"/>
    </xf>
    <xf numFmtId="0" fontId="15" fillId="3" borderId="1" xfId="0" applyFont="1" applyFill="1" applyBorder="1" applyAlignment="1">
      <alignment horizontal="center" vertical="center" wrapText="1"/>
    </xf>
    <xf numFmtId="0" fontId="8" fillId="6" borderId="1" xfId="0" applyFont="1" applyFill="1" applyBorder="1" applyAlignment="1">
      <alignment horizontal="left" vertical="center" wrapText="1"/>
    </xf>
    <xf numFmtId="0" fontId="8" fillId="0" borderId="0" xfId="0" applyFont="1" applyAlignment="1">
      <alignment horizontal="center" vertical="center"/>
    </xf>
    <xf numFmtId="0" fontId="7" fillId="10" borderId="1" xfId="0" applyFont="1" applyFill="1" applyBorder="1" applyAlignment="1">
      <alignment horizontal="center" vertical="center" wrapText="1"/>
    </xf>
    <xf numFmtId="0" fontId="8" fillId="10" borderId="1" xfId="0" applyFont="1" applyFill="1" applyBorder="1" applyAlignment="1">
      <alignment horizontal="center" vertical="center"/>
    </xf>
    <xf numFmtId="1" fontId="7" fillId="6" borderId="1" xfId="0" applyNumberFormat="1" applyFont="1" applyFill="1" applyBorder="1" applyAlignment="1">
      <alignment horizontal="center" vertical="center"/>
    </xf>
    <xf numFmtId="0" fontId="8" fillId="0" borderId="6" xfId="4" applyBorder="1" applyAlignment="1">
      <alignment horizontal="left" vertical="center" wrapText="1"/>
    </xf>
    <xf numFmtId="14" fontId="8" fillId="0" borderId="13" xfId="4" applyNumberFormat="1" applyBorder="1" applyAlignment="1">
      <alignment horizontal="left" vertical="center" wrapText="1"/>
    </xf>
    <xf numFmtId="0" fontId="8" fillId="0" borderId="16" xfId="4" applyBorder="1" applyAlignment="1">
      <alignment horizontal="left" vertical="center" wrapText="1"/>
    </xf>
    <xf numFmtId="0" fontId="8" fillId="8" borderId="14" xfId="4" applyFill="1" applyBorder="1" applyAlignment="1">
      <alignment horizontal="left" vertical="center" wrapText="1"/>
    </xf>
    <xf numFmtId="0" fontId="8" fillId="8" borderId="13" xfId="4" applyFill="1" applyBorder="1" applyAlignment="1">
      <alignment horizontal="left" vertical="center" wrapText="1"/>
    </xf>
    <xf numFmtId="0" fontId="8" fillId="8" borderId="16" xfId="4" applyFill="1" applyBorder="1" applyAlignment="1">
      <alignment horizontal="left" vertical="center" wrapText="1"/>
    </xf>
    <xf numFmtId="0" fontId="8" fillId="0" borderId="13" xfId="4" applyBorder="1" applyAlignment="1">
      <alignment horizontal="left" vertical="center" wrapText="1"/>
    </xf>
    <xf numFmtId="0" fontId="8" fillId="8" borderId="6" xfId="4" applyFill="1" applyBorder="1" applyAlignment="1">
      <alignment vertical="center" wrapText="1"/>
    </xf>
    <xf numFmtId="0" fontId="8" fillId="0" borderId="14" xfId="4" applyBorder="1" applyAlignment="1">
      <alignment horizontal="left" vertical="center" wrapText="1"/>
    </xf>
    <xf numFmtId="0" fontId="8" fillId="0" borderId="17" xfId="4" applyBorder="1" applyAlignment="1">
      <alignment horizontal="left" vertical="center" wrapText="1"/>
    </xf>
    <xf numFmtId="0" fontId="8" fillId="0" borderId="18" xfId="4" applyBorder="1" applyAlignment="1">
      <alignment horizontal="left" vertical="center" wrapText="1"/>
    </xf>
    <xf numFmtId="0" fontId="8" fillId="0" borderId="0" xfId="4" applyAlignment="1">
      <alignment horizontal="left" vertical="center" wrapText="1"/>
    </xf>
    <xf numFmtId="0" fontId="8" fillId="0" borderId="8" xfId="4" applyBorder="1" applyAlignment="1">
      <alignment horizontal="left" vertical="center" wrapText="1"/>
    </xf>
    <xf numFmtId="0" fontId="8" fillId="6" borderId="19" xfId="4" applyFill="1" applyBorder="1" applyAlignment="1">
      <alignment horizontal="left" vertical="center" wrapText="1"/>
    </xf>
    <xf numFmtId="0" fontId="8" fillId="0" borderId="6" xfId="0" applyFont="1" applyBorder="1" applyAlignment="1">
      <alignment vertical="center" wrapText="1"/>
    </xf>
    <xf numFmtId="0" fontId="6" fillId="18" borderId="1" xfId="0" applyFont="1" applyFill="1" applyBorder="1" applyAlignment="1">
      <alignment horizontal="center" vertical="center" wrapText="1"/>
    </xf>
    <xf numFmtId="0" fontId="3" fillId="0" borderId="0" xfId="0" applyFont="1" applyAlignment="1">
      <alignment horizontal="left" vertical="center" wrapText="1"/>
    </xf>
    <xf numFmtId="0" fontId="16" fillId="0" borderId="1" xfId="0" applyFont="1" applyBorder="1" applyAlignment="1">
      <alignment horizontal="left" vertical="center" wrapText="1"/>
    </xf>
    <xf numFmtId="0" fontId="19" fillId="0" borderId="0" xfId="0" applyFont="1" applyAlignment="1">
      <alignment wrapText="1"/>
    </xf>
    <xf numFmtId="166" fontId="19" fillId="0" borderId="0" xfId="1" applyNumberFormat="1" applyFont="1" applyAlignment="1">
      <alignment wrapText="1"/>
    </xf>
    <xf numFmtId="0" fontId="19" fillId="0" borderId="0" xfId="0" applyFont="1"/>
    <xf numFmtId="0" fontId="20" fillId="0" borderId="0" xfId="0" applyFont="1" applyAlignment="1">
      <alignment wrapText="1"/>
    </xf>
    <xf numFmtId="0" fontId="21" fillId="0" borderId="0" xfId="0" applyFont="1" applyAlignment="1">
      <alignment wrapText="1"/>
    </xf>
    <xf numFmtId="0" fontId="22" fillId="0" borderId="1" xfId="0" applyFont="1" applyBorder="1" applyAlignment="1">
      <alignment vertical="center" wrapText="1"/>
    </xf>
    <xf numFmtId="0" fontId="21" fillId="4" borderId="1" xfId="0" applyFont="1" applyFill="1" applyBorder="1" applyAlignment="1" applyProtection="1">
      <alignment wrapText="1"/>
      <protection locked="0"/>
    </xf>
    <xf numFmtId="0" fontId="21" fillId="4" borderId="1" xfId="0" quotePrefix="1" applyFont="1" applyFill="1" applyBorder="1" applyAlignment="1" applyProtection="1">
      <alignment horizontal="left" wrapText="1"/>
      <protection locked="0"/>
    </xf>
    <xf numFmtId="0" fontId="23" fillId="4" borderId="1" xfId="7" quotePrefix="1" applyFont="1" applyFill="1" applyBorder="1" applyAlignment="1" applyProtection="1">
      <alignment wrapText="1"/>
      <protection locked="0"/>
    </xf>
    <xf numFmtId="0" fontId="21" fillId="0" borderId="0" xfId="0" applyFont="1" applyAlignment="1">
      <alignment vertical="top" wrapText="1"/>
    </xf>
    <xf numFmtId="166" fontId="21" fillId="0" borderId="0" xfId="1" applyNumberFormat="1" applyFont="1" applyAlignment="1">
      <alignment vertical="top" wrapText="1"/>
    </xf>
    <xf numFmtId="0" fontId="21" fillId="4" borderId="1" xfId="0" applyFont="1" applyFill="1" applyBorder="1" applyAlignment="1" applyProtection="1">
      <alignment horizontal="justify" vertical="justify" wrapText="1"/>
      <protection locked="0"/>
    </xf>
    <xf numFmtId="0" fontId="11" fillId="4" borderId="1" xfId="7" applyFill="1" applyBorder="1" applyAlignment="1" applyProtection="1">
      <alignment wrapText="1"/>
      <protection locked="0"/>
    </xf>
    <xf numFmtId="166" fontId="22" fillId="4" borderId="1" xfId="1" applyNumberFormat="1" applyFont="1" applyFill="1" applyBorder="1" applyAlignment="1" applyProtection="1">
      <alignment horizontal="left" wrapText="1"/>
      <protection locked="0"/>
    </xf>
    <xf numFmtId="166" fontId="22" fillId="4" borderId="1" xfId="1" applyNumberFormat="1" applyFont="1" applyFill="1" applyBorder="1" applyAlignment="1" applyProtection="1">
      <alignment wrapText="1"/>
      <protection locked="0"/>
    </xf>
    <xf numFmtId="14" fontId="21" fillId="4" borderId="1" xfId="0" applyNumberFormat="1" applyFont="1" applyFill="1" applyBorder="1" applyAlignment="1" applyProtection="1">
      <alignment wrapText="1"/>
      <protection locked="0"/>
    </xf>
    <xf numFmtId="168" fontId="21" fillId="0" borderId="0" xfId="5" applyNumberFormat="1" applyFont="1" applyAlignment="1">
      <alignment wrapText="1"/>
    </xf>
    <xf numFmtId="0" fontId="6" fillId="6" borderId="0" xfId="8" applyFont="1" applyFill="1" applyAlignment="1">
      <alignment wrapText="1"/>
    </xf>
    <xf numFmtId="0" fontId="21" fillId="0" borderId="0" xfId="0" applyFont="1" applyAlignment="1">
      <alignment horizontal="center" vertical="top" wrapText="1"/>
    </xf>
    <xf numFmtId="166" fontId="21" fillId="0" borderId="0" xfId="1" applyNumberFormat="1" applyFont="1" applyAlignment="1">
      <alignment horizontal="center" vertical="top" wrapText="1"/>
    </xf>
    <xf numFmtId="0" fontId="22" fillId="0" borderId="0" xfId="0" applyFont="1" applyAlignment="1">
      <alignment vertical="center" wrapText="1"/>
    </xf>
    <xf numFmtId="166" fontId="21" fillId="0" borderId="0" xfId="1" applyNumberFormat="1" applyFont="1" applyAlignment="1">
      <alignment wrapText="1"/>
    </xf>
    <xf numFmtId="0" fontId="25" fillId="16" borderId="1" xfId="6" applyFont="1" applyFill="1" applyBorder="1" applyAlignment="1" applyProtection="1">
      <alignment horizontal="center" vertical="center" wrapText="1"/>
    </xf>
    <xf numFmtId="166" fontId="25" fillId="16" borderId="1" xfId="1" applyNumberFormat="1" applyFont="1" applyFill="1" applyBorder="1" applyAlignment="1" applyProtection="1">
      <alignment horizontal="center" vertical="center" wrapText="1"/>
    </xf>
    <xf numFmtId="0" fontId="11" fillId="9" borderId="1" xfId="7" applyFill="1" applyBorder="1" applyAlignment="1" applyProtection="1">
      <alignment horizontal="left" vertical="top" wrapText="1"/>
      <protection locked="0"/>
    </xf>
    <xf numFmtId="166" fontId="20" fillId="0" borderId="0" xfId="1" applyNumberFormat="1" applyFont="1" applyAlignment="1">
      <alignment wrapText="1"/>
    </xf>
    <xf numFmtId="0" fontId="0" fillId="0" borderId="0" xfId="0" applyAlignment="1">
      <alignment horizontal="left"/>
    </xf>
    <xf numFmtId="0" fontId="6" fillId="0" borderId="0" xfId="0" applyFont="1" applyAlignment="1">
      <alignment horizontal="left" vertical="center"/>
    </xf>
    <xf numFmtId="0" fontId="7" fillId="0" borderId="0" xfId="0" applyFont="1" applyAlignment="1">
      <alignment horizontal="left" vertical="center" wrapText="1"/>
    </xf>
    <xf numFmtId="9" fontId="7" fillId="6" borderId="1" xfId="3" applyFont="1" applyFill="1" applyBorder="1" applyAlignment="1">
      <alignment horizontal="center" vertical="center"/>
    </xf>
    <xf numFmtId="9" fontId="7" fillId="6" borderId="1" xfId="0" applyNumberFormat="1" applyFont="1" applyFill="1" applyBorder="1" applyAlignment="1">
      <alignment horizontal="center" vertical="center"/>
    </xf>
    <xf numFmtId="0" fontId="14" fillId="6" borderId="1" xfId="0" applyFont="1" applyFill="1" applyBorder="1" applyAlignment="1">
      <alignment horizontal="left" vertical="center" wrapText="1"/>
    </xf>
    <xf numFmtId="2" fontId="7" fillId="0" borderId="1" xfId="0" applyNumberFormat="1" applyFont="1" applyBorder="1" applyAlignment="1">
      <alignment vertical="center"/>
    </xf>
    <xf numFmtId="0" fontId="7" fillId="19" borderId="4" xfId="0" applyFont="1" applyFill="1" applyBorder="1" applyAlignment="1">
      <alignment vertical="center" wrapText="1"/>
    </xf>
    <xf numFmtId="0" fontId="7" fillId="19" borderId="1" xfId="0" applyFont="1" applyFill="1" applyBorder="1" applyAlignment="1">
      <alignment horizontal="left" vertical="center" wrapText="1"/>
    </xf>
    <xf numFmtId="0" fontId="6" fillId="0" borderId="10" xfId="0" applyFont="1" applyBorder="1" applyAlignment="1">
      <alignment vertical="center"/>
    </xf>
    <xf numFmtId="0" fontId="8" fillId="0" borderId="1" xfId="4" applyBorder="1" applyAlignment="1">
      <alignment horizontal="left" vertical="center" wrapText="1"/>
    </xf>
    <xf numFmtId="14" fontId="8" fillId="0" borderId="1" xfId="4" applyNumberFormat="1" applyBorder="1" applyAlignment="1">
      <alignment horizontal="left" vertical="center" wrapText="1"/>
    </xf>
    <xf numFmtId="0" fontId="8" fillId="8" borderId="1" xfId="4" applyFill="1" applyBorder="1" applyAlignment="1">
      <alignment horizontal="left" vertical="center" wrapText="1"/>
    </xf>
    <xf numFmtId="0" fontId="8" fillId="6" borderId="8" xfId="4" applyFill="1" applyBorder="1" applyAlignment="1">
      <alignment horizontal="left" vertical="center" wrapText="1"/>
    </xf>
    <xf numFmtId="0" fontId="8" fillId="8" borderId="6" xfId="4" applyFill="1" applyBorder="1" applyAlignment="1">
      <alignment horizontal="left" vertical="center" wrapText="1"/>
    </xf>
    <xf numFmtId="0" fontId="27" fillId="0" borderId="0" xfId="0" applyFont="1" applyAlignment="1">
      <alignment wrapText="1"/>
    </xf>
    <xf numFmtId="166" fontId="27" fillId="0" borderId="0" xfId="1" applyNumberFormat="1" applyFont="1" applyAlignment="1">
      <alignment wrapText="1"/>
    </xf>
    <xf numFmtId="0" fontId="27" fillId="0" borderId="0" xfId="0" applyFont="1" applyAlignment="1">
      <alignment horizontal="center" wrapText="1"/>
    </xf>
    <xf numFmtId="166" fontId="27" fillId="0" borderId="0" xfId="1" applyNumberFormat="1" applyFont="1"/>
    <xf numFmtId="0" fontId="27" fillId="0" borderId="0" xfId="0" applyFont="1" applyAlignment="1">
      <alignment horizontal="center"/>
    </xf>
    <xf numFmtId="0" fontId="27" fillId="0" borderId="0" xfId="0" applyFont="1"/>
    <xf numFmtId="0" fontId="28" fillId="0" borderId="1" xfId="0" applyFont="1" applyBorder="1" applyAlignment="1">
      <alignment vertical="center" wrapText="1"/>
    </xf>
    <xf numFmtId="0" fontId="27" fillId="0" borderId="0" xfId="0" applyFont="1" applyAlignment="1">
      <alignment vertical="top" wrapText="1"/>
    </xf>
    <xf numFmtId="166" fontId="27" fillId="4" borderId="1" xfId="1" applyNumberFormat="1" applyFont="1" applyFill="1" applyBorder="1" applyAlignment="1" applyProtection="1">
      <alignment horizontal="left" vertical="center" wrapText="1"/>
      <protection locked="0"/>
    </xf>
    <xf numFmtId="166" fontId="27" fillId="4" borderId="1" xfId="1" applyNumberFormat="1" applyFont="1" applyFill="1" applyBorder="1" applyAlignment="1" applyProtection="1">
      <alignment horizontal="right" vertical="center" wrapText="1"/>
      <protection locked="0"/>
    </xf>
    <xf numFmtId="164" fontId="27" fillId="4" borderId="1" xfId="5" applyNumberFormat="1" applyFont="1" applyFill="1" applyBorder="1" applyAlignment="1" applyProtection="1">
      <alignment horizontal="right" vertical="center" wrapText="1"/>
      <protection locked="0"/>
    </xf>
    <xf numFmtId="168" fontId="27" fillId="0" borderId="0" xfId="5" applyNumberFormat="1" applyFont="1" applyAlignment="1">
      <alignment wrapText="1"/>
    </xf>
    <xf numFmtId="14" fontId="27" fillId="4" borderId="1" xfId="0" applyNumberFormat="1" applyFont="1" applyFill="1" applyBorder="1" applyAlignment="1" applyProtection="1">
      <alignment horizontal="right" vertical="center" wrapText="1"/>
      <protection locked="0"/>
    </xf>
    <xf numFmtId="0" fontId="27" fillId="0" borderId="0" xfId="0" applyFont="1" applyAlignment="1">
      <alignment horizontal="center" vertical="top" wrapText="1"/>
    </xf>
    <xf numFmtId="0" fontId="28" fillId="0" borderId="0" xfId="0" applyFont="1" applyAlignment="1">
      <alignment vertical="center" wrapText="1"/>
    </xf>
    <xf numFmtId="0" fontId="30" fillId="16" borderId="15" xfId="6" applyFont="1" applyFill="1" applyBorder="1" applyAlignment="1" applyProtection="1">
      <alignment horizontal="center" vertical="center" wrapText="1"/>
    </xf>
    <xf numFmtId="0" fontId="30" fillId="16" borderId="4" xfId="6" applyFont="1" applyFill="1" applyBorder="1" applyAlignment="1" applyProtection="1">
      <alignment horizontal="center" vertical="center" wrapText="1"/>
    </xf>
    <xf numFmtId="166" fontId="30" fillId="16" borderId="4" xfId="1" applyNumberFormat="1" applyFont="1" applyFill="1" applyBorder="1" applyAlignment="1" applyProtection="1">
      <alignment horizontal="center" vertical="center" wrapText="1"/>
    </xf>
    <xf numFmtId="0" fontId="30" fillId="16" borderId="10" xfId="6" applyFont="1" applyFill="1" applyBorder="1" applyAlignment="1" applyProtection="1">
      <alignment horizontal="center" vertical="center" wrapText="1"/>
    </xf>
    <xf numFmtId="0" fontId="27" fillId="0" borderId="1" xfId="0" applyFont="1" applyBorder="1" applyAlignment="1">
      <alignment wrapText="1"/>
    </xf>
    <xf numFmtId="0" fontId="27" fillId="0" borderId="1" xfId="0" applyFont="1" applyBorder="1" applyAlignment="1">
      <alignment vertical="center" wrapText="1"/>
    </xf>
    <xf numFmtId="0" fontId="14" fillId="0" borderId="1" xfId="0" applyFont="1" applyBorder="1" applyAlignment="1" applyProtection="1">
      <alignment vertical="center" wrapText="1"/>
      <protection locked="0"/>
    </xf>
    <xf numFmtId="0" fontId="14" fillId="0" borderId="1" xfId="0" applyFont="1" applyBorder="1" applyAlignment="1" applyProtection="1">
      <alignment horizontal="center" vertical="top" wrapText="1"/>
      <protection locked="0"/>
    </xf>
    <xf numFmtId="0" fontId="14" fillId="0" borderId="1" xfId="0" applyFont="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168" fontId="14" fillId="0" borderId="1" xfId="5" applyNumberFormat="1" applyFont="1" applyFill="1" applyBorder="1" applyAlignment="1" applyProtection="1">
      <alignment horizontal="center" vertical="center" wrapText="1"/>
      <protection locked="0"/>
    </xf>
    <xf numFmtId="166" fontId="14" fillId="0" borderId="1" xfId="1" applyNumberFormat="1" applyFont="1" applyFill="1" applyBorder="1" applyAlignment="1" applyProtection="1">
      <alignment horizontal="left" vertical="center" wrapText="1"/>
      <protection locked="0"/>
    </xf>
    <xf numFmtId="0" fontId="27" fillId="0" borderId="1" xfId="0" applyFont="1" applyBorder="1" applyAlignment="1" applyProtection="1">
      <alignment horizontal="center" vertical="center" wrapText="1"/>
      <protection locked="0"/>
    </xf>
    <xf numFmtId="0" fontId="27" fillId="6" borderId="3" xfId="0" applyFont="1" applyFill="1" applyBorder="1" applyAlignment="1">
      <alignment wrapText="1"/>
    </xf>
    <xf numFmtId="0" fontId="14" fillId="6" borderId="3" xfId="0" applyFont="1" applyFill="1" applyBorder="1" applyAlignment="1" applyProtection="1">
      <alignment horizontal="center" vertical="center" wrapText="1"/>
      <protection locked="0"/>
    </xf>
    <xf numFmtId="0" fontId="14" fillId="6" borderId="3" xfId="0" applyFont="1" applyFill="1" applyBorder="1" applyAlignment="1" applyProtection="1">
      <alignment horizontal="left" vertical="top" wrapText="1"/>
      <protection locked="0"/>
    </xf>
    <xf numFmtId="166" fontId="14" fillId="6" borderId="3" xfId="0" applyNumberFormat="1" applyFont="1" applyFill="1" applyBorder="1" applyAlignment="1" applyProtection="1">
      <alignment horizontal="center" vertical="center" wrapText="1"/>
      <protection locked="0"/>
    </xf>
    <xf numFmtId="0" fontId="27" fillId="6" borderId="7" xfId="0" applyFont="1" applyFill="1" applyBorder="1" applyAlignment="1">
      <alignment horizontal="center" wrapText="1"/>
    </xf>
    <xf numFmtId="0" fontId="14" fillId="6" borderId="3" xfId="0" applyFont="1" applyFill="1" applyBorder="1" applyAlignment="1" applyProtection="1">
      <alignment horizontal="center" vertical="top" wrapText="1"/>
      <protection locked="0"/>
    </xf>
    <xf numFmtId="0" fontId="27" fillId="6" borderId="13" xfId="0" applyFont="1" applyFill="1" applyBorder="1" applyAlignment="1">
      <alignment wrapText="1"/>
    </xf>
    <xf numFmtId="0" fontId="27" fillId="6" borderId="3" xfId="0" applyFont="1" applyFill="1" applyBorder="1" applyAlignment="1">
      <alignment horizontal="center" wrapText="1"/>
    </xf>
    <xf numFmtId="0" fontId="35" fillId="0" borderId="0" xfId="0" applyFont="1" applyAlignment="1">
      <alignment horizontal="center" vertical="center"/>
    </xf>
    <xf numFmtId="0" fontId="15" fillId="23" borderId="6" xfId="0" applyFont="1" applyFill="1" applyBorder="1" applyAlignment="1">
      <alignment horizontal="center" vertical="center"/>
    </xf>
    <xf numFmtId="0" fontId="15" fillId="23" borderId="15" xfId="0" applyFont="1" applyFill="1" applyBorder="1" applyAlignment="1">
      <alignment horizontal="center" vertical="center"/>
    </xf>
    <xf numFmtId="0" fontId="8" fillId="23" borderId="6" xfId="0" applyFont="1" applyFill="1" applyBorder="1" applyAlignment="1">
      <alignment horizontal="center" vertical="center"/>
    </xf>
    <xf numFmtId="0" fontId="8" fillId="23" borderId="15" xfId="0" applyFont="1" applyFill="1" applyBorder="1" applyAlignment="1">
      <alignment horizontal="center" vertical="center"/>
    </xf>
    <xf numFmtId="1" fontId="7" fillId="4" borderId="1" xfId="3" applyNumberFormat="1" applyFont="1" applyFill="1" applyBorder="1" applyAlignment="1">
      <alignment horizontal="center" vertical="center"/>
    </xf>
    <xf numFmtId="1" fontId="7" fillId="4" borderId="1" xfId="0" applyNumberFormat="1" applyFont="1" applyFill="1" applyBorder="1" applyAlignment="1">
      <alignment horizontal="center" vertical="center"/>
    </xf>
    <xf numFmtId="9" fontId="7" fillId="5" borderId="1" xfId="0" applyNumberFormat="1" applyFont="1" applyFill="1" applyBorder="1" applyAlignment="1">
      <alignment horizontal="center" vertical="center"/>
    </xf>
    <xf numFmtId="9" fontId="7" fillId="0" borderId="1" xfId="3" applyFont="1" applyBorder="1" applyAlignment="1">
      <alignment horizontal="left" vertical="center" wrapText="1"/>
    </xf>
    <xf numFmtId="9" fontId="7" fillId="0" borderId="1" xfId="3" applyFont="1" applyBorder="1" applyAlignment="1">
      <alignment horizontal="left" vertical="center"/>
    </xf>
    <xf numFmtId="9" fontId="6" fillId="0" borderId="1" xfId="0" applyNumberFormat="1" applyFont="1" applyBorder="1" applyAlignment="1">
      <alignment horizontal="center" vertical="center"/>
    </xf>
    <xf numFmtId="0" fontId="22" fillId="20" borderId="1" xfId="0" applyFont="1" applyFill="1" applyBorder="1" applyAlignment="1">
      <alignment horizontal="center" vertical="center" wrapText="1"/>
    </xf>
    <xf numFmtId="0" fontId="21" fillId="0" borderId="1" xfId="0" applyFont="1" applyBorder="1" applyAlignment="1">
      <alignment horizontal="left" vertical="center"/>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1" fontId="6" fillId="4" borderId="1" xfId="0" applyNumberFormat="1" applyFont="1" applyFill="1" applyBorder="1" applyAlignment="1">
      <alignment horizontal="center" vertical="center"/>
    </xf>
    <xf numFmtId="0" fontId="21" fillId="0" borderId="1" xfId="0" applyFont="1" applyBorder="1" applyAlignment="1">
      <alignment vertical="center"/>
    </xf>
    <xf numFmtId="0" fontId="21" fillId="0" borderId="1" xfId="0" applyFont="1" applyBorder="1" applyAlignment="1">
      <alignment horizontal="left" vertical="center" wrapText="1"/>
    </xf>
    <xf numFmtId="0" fontId="21" fillId="0" borderId="1" xfId="0" applyFont="1" applyBorder="1" applyAlignment="1">
      <alignment horizontal="justify" vertical="center"/>
    </xf>
    <xf numFmtId="9" fontId="7" fillId="6" borderId="1" xfId="3" applyFont="1" applyFill="1" applyBorder="1" applyAlignment="1">
      <alignment horizontal="left" vertical="center" wrapText="1"/>
    </xf>
    <xf numFmtId="9" fontId="7" fillId="0" borderId="1" xfId="3" applyFont="1" applyBorder="1" applyAlignment="1">
      <alignment horizontal="left" vertical="top" wrapText="1"/>
    </xf>
    <xf numFmtId="0" fontId="7" fillId="6" borderId="4" xfId="0" applyFont="1" applyFill="1" applyBorder="1" applyAlignment="1">
      <alignment vertical="center" wrapText="1"/>
    </xf>
    <xf numFmtId="0" fontId="8" fillId="0" borderId="15" xfId="0" applyFont="1" applyBorder="1" applyAlignment="1">
      <alignment vertical="top" wrapText="1"/>
    </xf>
    <xf numFmtId="0" fontId="7" fillId="0" borderId="1" xfId="3" applyNumberFormat="1" applyFont="1" applyBorder="1" applyAlignment="1">
      <alignment horizontal="left" vertical="center" wrapText="1"/>
    </xf>
    <xf numFmtId="0" fontId="7" fillId="4" borderId="1" xfId="3" applyNumberFormat="1" applyFont="1" applyFill="1" applyBorder="1" applyAlignment="1">
      <alignment horizontal="center" vertical="center"/>
    </xf>
    <xf numFmtId="0" fontId="7" fillId="19" borderId="0" xfId="0" applyFont="1" applyFill="1" applyAlignment="1">
      <alignment horizontal="center" vertical="center"/>
    </xf>
    <xf numFmtId="10" fontId="7" fillId="0" borderId="1" xfId="0" applyNumberFormat="1" applyFont="1" applyBorder="1" applyAlignment="1">
      <alignment horizontal="center" vertical="center"/>
    </xf>
    <xf numFmtId="0" fontId="6" fillId="24" borderId="1" xfId="0" applyFont="1" applyFill="1" applyBorder="1" applyAlignment="1">
      <alignment horizontal="center" vertical="center" wrapText="1"/>
    </xf>
    <xf numFmtId="0" fontId="8" fillId="0" borderId="1" xfId="0" applyFont="1" applyBorder="1" applyAlignment="1">
      <alignment horizontal="center" vertical="center" wrapText="1"/>
    </xf>
    <xf numFmtId="1" fontId="8" fillId="0" borderId="1" xfId="0" applyNumberFormat="1" applyFont="1" applyBorder="1" applyAlignment="1">
      <alignment horizontal="center" vertical="center"/>
    </xf>
    <xf numFmtId="0" fontId="15" fillId="4" borderId="1" xfId="0" applyFont="1" applyFill="1" applyBorder="1" applyAlignment="1">
      <alignment horizontal="center" vertical="center"/>
    </xf>
    <xf numFmtId="1" fontId="8" fillId="4" borderId="1" xfId="3" applyNumberFormat="1" applyFont="1" applyFill="1" applyBorder="1" applyAlignment="1">
      <alignment horizontal="center" vertical="center"/>
    </xf>
    <xf numFmtId="9" fontId="15" fillId="4" borderId="1" xfId="3" applyFont="1" applyFill="1" applyBorder="1" applyAlignment="1">
      <alignment horizontal="center" vertical="center"/>
    </xf>
    <xf numFmtId="9" fontId="8" fillId="0" borderId="1" xfId="3" applyFont="1" applyFill="1" applyBorder="1" applyAlignment="1">
      <alignment horizontal="left" vertical="center" wrapText="1"/>
    </xf>
    <xf numFmtId="1" fontId="8" fillId="0" borderId="1" xfId="3" applyNumberFormat="1" applyFont="1" applyBorder="1" applyAlignment="1">
      <alignment horizontal="left" vertical="center" wrapText="1"/>
    </xf>
    <xf numFmtId="9" fontId="8" fillId="0" borderId="1" xfId="3" applyFont="1" applyBorder="1" applyAlignment="1">
      <alignment horizontal="center" vertical="center"/>
    </xf>
    <xf numFmtId="9" fontId="8" fillId="6" borderId="1" xfId="3" applyFont="1" applyFill="1" applyBorder="1" applyAlignment="1">
      <alignment horizontal="center" vertical="center"/>
    </xf>
    <xf numFmtId="9" fontId="8" fillId="6" borderId="1" xfId="0" applyNumberFormat="1" applyFont="1" applyFill="1" applyBorder="1" applyAlignment="1">
      <alignment horizontal="center" vertical="center"/>
    </xf>
    <xf numFmtId="1" fontId="8" fillId="4" borderId="1" xfId="0" applyNumberFormat="1" applyFont="1" applyFill="1" applyBorder="1" applyAlignment="1">
      <alignment horizontal="center" vertical="center"/>
    </xf>
    <xf numFmtId="9" fontId="15" fillId="11" borderId="1" xfId="3" applyFont="1" applyFill="1" applyBorder="1" applyAlignment="1">
      <alignment horizontal="center" vertical="center"/>
    </xf>
    <xf numFmtId="9" fontId="8" fillId="6" borderId="1" xfId="3" applyFont="1" applyFill="1" applyBorder="1" applyAlignment="1">
      <alignment horizontal="left" vertical="center" wrapText="1"/>
    </xf>
    <xf numFmtId="9" fontId="8" fillId="0" borderId="1" xfId="3" applyFont="1" applyFill="1" applyBorder="1" applyAlignment="1">
      <alignment vertical="center"/>
    </xf>
    <xf numFmtId="0" fontId="7" fillId="22" borderId="1" xfId="0" applyFont="1" applyFill="1" applyBorder="1" applyAlignment="1">
      <alignment horizontal="center" vertical="center"/>
    </xf>
    <xf numFmtId="0" fontId="7" fillId="22" borderId="6" xfId="0" applyFont="1" applyFill="1" applyBorder="1" applyAlignment="1">
      <alignment horizontal="center" vertical="center"/>
    </xf>
    <xf numFmtId="0" fontId="7" fillId="22" borderId="15" xfId="0" applyFont="1" applyFill="1" applyBorder="1" applyAlignment="1">
      <alignment horizontal="center" vertical="center"/>
    </xf>
    <xf numFmtId="0" fontId="7" fillId="0" borderId="6" xfId="0" applyFont="1" applyBorder="1" applyAlignment="1">
      <alignment horizontal="center" vertical="center" wrapText="1"/>
    </xf>
    <xf numFmtId="0" fontId="16" fillId="6" borderId="1" xfId="0" applyFont="1" applyFill="1" applyBorder="1" applyAlignment="1">
      <alignment horizontal="left" vertical="center" wrapText="1"/>
    </xf>
    <xf numFmtId="9" fontId="7" fillId="6" borderId="1" xfId="0" applyNumberFormat="1" applyFont="1" applyFill="1" applyBorder="1" applyAlignment="1">
      <alignment horizontal="left" vertical="center" wrapText="1"/>
    </xf>
    <xf numFmtId="9" fontId="8" fillId="0" borderId="1" xfId="3" applyFont="1" applyFill="1" applyBorder="1" applyAlignment="1">
      <alignment horizontal="left" vertical="top"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0" fontId="16" fillId="6" borderId="1" xfId="0" applyFont="1" applyFill="1" applyBorder="1" applyAlignment="1">
      <alignment vertical="center" wrapText="1"/>
    </xf>
    <xf numFmtId="0" fontId="8" fillId="0" borderId="1" xfId="0" applyFont="1" applyBorder="1" applyAlignment="1">
      <alignment vertical="center" wrapText="1"/>
    </xf>
    <xf numFmtId="0" fontId="7" fillId="23" borderId="6" xfId="0" applyFont="1" applyFill="1" applyBorder="1" applyAlignment="1">
      <alignment horizontal="center" vertical="center"/>
    </xf>
    <xf numFmtId="9" fontId="7" fillId="23" borderId="6" xfId="0" applyNumberFormat="1" applyFont="1" applyFill="1" applyBorder="1" applyAlignment="1">
      <alignment horizontal="center" vertical="center"/>
    </xf>
    <xf numFmtId="0" fontId="3" fillId="0" borderId="0" xfId="0" applyFont="1"/>
    <xf numFmtId="0" fontId="8" fillId="0" borderId="4" xfId="0" applyFont="1" applyBorder="1" applyAlignment="1">
      <alignment vertical="center" wrapText="1"/>
    </xf>
    <xf numFmtId="0" fontId="8" fillId="0" borderId="15" xfId="0" applyFont="1" applyBorder="1" applyAlignment="1">
      <alignment vertical="center" wrapText="1"/>
    </xf>
    <xf numFmtId="0" fontId="8" fillId="0" borderId="15" xfId="0" applyFont="1" applyBorder="1" applyAlignment="1">
      <alignment horizontal="center" vertical="center"/>
    </xf>
    <xf numFmtId="0" fontId="7" fillId="0" borderId="15" xfId="0" applyFont="1" applyBorder="1" applyAlignment="1">
      <alignment wrapText="1"/>
    </xf>
    <xf numFmtId="0" fontId="8" fillId="21" borderId="4" xfId="0" applyFont="1" applyFill="1" applyBorder="1" applyAlignment="1">
      <alignment vertical="center" wrapText="1"/>
    </xf>
    <xf numFmtId="0" fontId="8" fillId="21" borderId="15" xfId="0" applyFont="1" applyFill="1" applyBorder="1" applyAlignment="1">
      <alignment vertical="center" wrapText="1"/>
    </xf>
    <xf numFmtId="0" fontId="8" fillId="21" borderId="14" xfId="0" applyFont="1" applyFill="1" applyBorder="1" applyAlignment="1">
      <alignment vertical="center" wrapText="1"/>
    </xf>
    <xf numFmtId="0" fontId="37" fillId="0" borderId="0" xfId="0" applyFont="1" applyAlignment="1">
      <alignment horizontal="center" vertical="center"/>
    </xf>
    <xf numFmtId="0" fontId="36" fillId="0" borderId="0" xfId="0" applyFont="1"/>
    <xf numFmtId="0" fontId="36" fillId="0" borderId="0" xfId="0" applyFont="1" applyAlignment="1">
      <alignment horizontal="center" vertical="center"/>
    </xf>
    <xf numFmtId="0" fontId="37" fillId="0" borderId="0" xfId="0" applyFont="1" applyAlignment="1">
      <alignment horizontal="center" vertical="center" wrapText="1"/>
    </xf>
    <xf numFmtId="0" fontId="38" fillId="0" borderId="0" xfId="0" applyFont="1" applyAlignment="1">
      <alignment horizontal="center" vertical="center"/>
    </xf>
    <xf numFmtId="1" fontId="8" fillId="0" borderId="1" xfId="3" applyNumberFormat="1" applyFont="1" applyFill="1" applyBorder="1" applyAlignment="1">
      <alignment horizontal="left" vertical="center" wrapText="1"/>
    </xf>
    <xf numFmtId="0" fontId="16" fillId="0" borderId="1" xfId="0" applyFont="1" applyBorder="1" applyAlignment="1">
      <alignment vertical="center" wrapText="1"/>
    </xf>
    <xf numFmtId="1" fontId="8" fillId="0" borderId="1" xfId="3" applyNumberFormat="1" applyFont="1" applyFill="1" applyBorder="1" applyAlignment="1">
      <alignment horizontal="center" vertical="center"/>
    </xf>
    <xf numFmtId="2" fontId="8" fillId="0" borderId="1" xfId="3" applyNumberFormat="1" applyFont="1" applyFill="1" applyBorder="1" applyAlignment="1">
      <alignment horizontal="left" vertical="center" wrapText="1"/>
    </xf>
    <xf numFmtId="0" fontId="8" fillId="0" borderId="1" xfId="0" applyFont="1" applyBorder="1" applyAlignment="1">
      <alignment horizontal="center" vertical="center"/>
    </xf>
    <xf numFmtId="9" fontId="8" fillId="0" borderId="1" xfId="3" applyFont="1" applyFill="1" applyBorder="1" applyAlignment="1">
      <alignment horizontal="center" vertical="center"/>
    </xf>
    <xf numFmtId="0" fontId="21" fillId="0" borderId="1" xfId="0" applyFont="1" applyBorder="1" applyAlignment="1">
      <alignment horizontal="justify" vertical="center" wrapText="1"/>
    </xf>
    <xf numFmtId="170" fontId="8" fillId="0" borderId="1" xfId="3" applyNumberFormat="1" applyFont="1" applyFill="1" applyBorder="1" applyAlignment="1">
      <alignment horizontal="center" vertical="center"/>
    </xf>
    <xf numFmtId="9" fontId="3" fillId="0" borderId="0" xfId="3" applyFont="1" applyFill="1" applyAlignment="1">
      <alignment horizontal="center" vertical="center"/>
    </xf>
    <xf numFmtId="9" fontId="8" fillId="0" borderId="1" xfId="3" applyFont="1" applyBorder="1" applyAlignment="1">
      <alignment horizontal="left" vertical="center" wrapText="1"/>
    </xf>
    <xf numFmtId="0" fontId="16" fillId="6" borderId="5" xfId="0" applyFont="1" applyFill="1" applyBorder="1" applyAlignment="1">
      <alignment horizontal="left" vertical="center" wrapText="1"/>
    </xf>
    <xf numFmtId="0" fontId="21" fillId="0" borderId="0" xfId="0" applyFont="1" applyAlignment="1">
      <alignment vertical="center" wrapText="1"/>
    </xf>
    <xf numFmtId="167" fontId="8" fillId="4" borderId="1" xfId="3" applyNumberFormat="1" applyFont="1" applyFill="1" applyBorder="1" applyAlignment="1">
      <alignment horizontal="center" vertical="center"/>
    </xf>
    <xf numFmtId="166" fontId="6" fillId="4" borderId="1" xfId="1" applyNumberFormat="1" applyFont="1" applyFill="1" applyBorder="1" applyAlignment="1">
      <alignment horizontal="center" vertical="center"/>
    </xf>
    <xf numFmtId="166" fontId="7" fillId="5" borderId="1" xfId="1" applyNumberFormat="1" applyFont="1" applyFill="1" applyBorder="1" applyAlignment="1">
      <alignment horizontal="center" vertical="center"/>
    </xf>
    <xf numFmtId="166" fontId="7" fillId="6" borderId="1" xfId="1" applyNumberFormat="1" applyFont="1" applyFill="1" applyBorder="1" applyAlignment="1">
      <alignment horizontal="center" vertical="center"/>
    </xf>
    <xf numFmtId="0" fontId="8" fillId="6" borderId="12" xfId="0" applyFont="1" applyFill="1" applyBorder="1" applyAlignment="1">
      <alignment horizontal="left" vertical="center" wrapText="1"/>
    </xf>
    <xf numFmtId="0" fontId="8" fillId="6" borderId="6" xfId="0" applyFont="1" applyFill="1" applyBorder="1" applyAlignment="1">
      <alignment horizontal="left" vertical="center" wrapText="1"/>
    </xf>
    <xf numFmtId="0" fontId="8" fillId="6" borderId="1" xfId="0" applyFont="1" applyFill="1" applyBorder="1" applyAlignment="1">
      <alignment horizontal="left" vertical="top" wrapText="1"/>
    </xf>
    <xf numFmtId="0" fontId="7" fillId="0" borderId="23" xfId="0" applyFont="1" applyBorder="1" applyAlignment="1">
      <alignment horizontal="left" vertical="center" wrapText="1"/>
    </xf>
    <xf numFmtId="0" fontId="7" fillId="0" borderId="4" xfId="0" applyFont="1" applyBorder="1" applyAlignment="1">
      <alignment vertical="center"/>
    </xf>
    <xf numFmtId="0" fontId="7" fillId="0" borderId="6" xfId="0" applyFont="1" applyBorder="1" applyAlignment="1">
      <alignment vertical="center" wrapText="1"/>
    </xf>
    <xf numFmtId="0" fontId="7" fillId="0" borderId="15" xfId="0" applyFont="1" applyBorder="1" applyAlignment="1">
      <alignment vertical="center" wrapText="1"/>
    </xf>
    <xf numFmtId="0" fontId="27" fillId="0" borderId="0" xfId="0" applyFont="1" applyAlignment="1">
      <alignment vertical="center" wrapText="1"/>
    </xf>
    <xf numFmtId="0" fontId="27" fillId="0" borderId="0" xfId="0" applyFont="1" applyAlignment="1">
      <alignment horizontal="center" vertical="center" wrapText="1"/>
    </xf>
    <xf numFmtId="166" fontId="27" fillId="0" borderId="0" xfId="1" applyNumberFormat="1" applyFont="1" applyAlignment="1">
      <alignment horizontal="center" vertical="center" wrapText="1"/>
    </xf>
    <xf numFmtId="166" fontId="27" fillId="0" borderId="0" xfId="1" applyNumberFormat="1" applyFont="1" applyAlignment="1">
      <alignment horizontal="center" vertical="center"/>
    </xf>
    <xf numFmtId="0" fontId="27" fillId="4" borderId="1" xfId="0" applyFont="1" applyFill="1" applyBorder="1" applyAlignment="1" applyProtection="1">
      <alignment vertical="center" wrapText="1"/>
      <protection locked="0"/>
    </xf>
    <xf numFmtId="0" fontId="27" fillId="4" borderId="1" xfId="0" quotePrefix="1" applyFont="1" applyFill="1" applyBorder="1" applyAlignment="1" applyProtection="1">
      <alignment vertical="center" wrapText="1"/>
      <protection locked="0"/>
    </xf>
    <xf numFmtId="0" fontId="29" fillId="4" borderId="1" xfId="7" quotePrefix="1" applyFont="1" applyFill="1" applyBorder="1" applyAlignment="1" applyProtection="1">
      <alignment vertical="center" wrapText="1"/>
      <protection locked="0"/>
    </xf>
    <xf numFmtId="0" fontId="27" fillId="4" borderId="1" xfId="0" applyFont="1" applyFill="1" applyBorder="1" applyAlignment="1" applyProtection="1">
      <alignment horizontal="justify" vertical="center" wrapText="1"/>
      <protection locked="0"/>
    </xf>
    <xf numFmtId="0" fontId="5" fillId="6" borderId="0" xfId="8" applyFont="1" applyFill="1" applyAlignment="1">
      <alignment vertical="center" wrapText="1"/>
    </xf>
    <xf numFmtId="166" fontId="30" fillId="16" borderId="25" xfId="6" applyNumberFormat="1" applyFont="1" applyFill="1" applyBorder="1" applyAlignment="1" applyProtection="1">
      <alignment horizontal="center" vertical="center" wrapText="1"/>
    </xf>
    <xf numFmtId="0" fontId="14" fillId="0" borderId="1" xfId="0" applyFont="1" applyBorder="1" applyAlignment="1" applyProtection="1">
      <alignment horizontal="left" vertical="center" wrapText="1"/>
      <protection locked="0"/>
    </xf>
    <xf numFmtId="166" fontId="14" fillId="0" borderId="1" xfId="1" applyNumberFormat="1" applyFont="1" applyFill="1" applyBorder="1" applyAlignment="1" applyProtection="1">
      <alignment horizontal="center" vertical="center" wrapText="1"/>
      <protection locked="0"/>
    </xf>
    <xf numFmtId="166" fontId="14" fillId="0" borderId="1" xfId="1" applyNumberFormat="1" applyFont="1" applyFill="1" applyBorder="1" applyAlignment="1" applyProtection="1">
      <alignment vertical="center" wrapText="1"/>
      <protection locked="0"/>
    </xf>
    <xf numFmtId="0" fontId="31" fillId="0" borderId="1" xfId="7" applyFont="1" applyFill="1" applyBorder="1" applyAlignment="1" applyProtection="1">
      <alignment horizontal="left" vertical="center" wrapText="1"/>
      <protection locked="0"/>
    </xf>
    <xf numFmtId="0" fontId="14" fillId="0" borderId="5" xfId="0" applyFont="1" applyBorder="1" applyAlignment="1" applyProtection="1">
      <alignment horizontal="center" vertical="center" wrapText="1"/>
      <protection locked="0"/>
    </xf>
    <xf numFmtId="0" fontId="14" fillId="0" borderId="1" xfId="1" applyNumberFormat="1" applyFont="1" applyFill="1" applyBorder="1" applyAlignment="1" applyProtection="1">
      <alignment vertical="center" wrapText="1"/>
      <protection locked="0"/>
    </xf>
    <xf numFmtId="166" fontId="14" fillId="0" borderId="1" xfId="1" applyNumberFormat="1" applyFont="1" applyFill="1" applyBorder="1" applyAlignment="1" applyProtection="1">
      <alignment vertical="top" wrapText="1"/>
      <protection locked="0"/>
    </xf>
    <xf numFmtId="2" fontId="14" fillId="0" borderId="1" xfId="1" applyNumberFormat="1" applyFont="1" applyFill="1" applyBorder="1" applyAlignment="1" applyProtection="1">
      <alignment horizontal="left" vertical="top" wrapText="1"/>
      <protection locked="0"/>
    </xf>
    <xf numFmtId="0" fontId="27" fillId="0" borderId="6" xfId="0" applyFont="1" applyBorder="1" applyAlignment="1" applyProtection="1">
      <alignment horizontal="left" vertical="center" wrapText="1"/>
      <protection locked="0"/>
    </xf>
    <xf numFmtId="0" fontId="27" fillId="0" borderId="1" xfId="0" applyFont="1" applyBorder="1" applyAlignment="1" applyProtection="1">
      <alignment vertical="center" wrapText="1"/>
      <protection locked="0"/>
    </xf>
    <xf numFmtId="166" fontId="14" fillId="0" borderId="1" xfId="1" applyNumberFormat="1" applyFont="1" applyFill="1" applyBorder="1" applyAlignment="1" applyProtection="1">
      <alignment horizontal="right" vertical="center" wrapText="1"/>
      <protection locked="0"/>
    </xf>
    <xf numFmtId="0" fontId="14" fillId="0" borderId="1" xfId="1" applyNumberFormat="1" applyFont="1" applyFill="1" applyBorder="1" applyAlignment="1" applyProtection="1">
      <alignment horizontal="right" vertical="top" wrapText="1"/>
      <protection locked="0"/>
    </xf>
    <xf numFmtId="0" fontId="27" fillId="0" borderId="1" xfId="0" applyFont="1" applyBorder="1" applyAlignment="1" applyProtection="1">
      <alignment horizontal="left" vertical="center" wrapText="1"/>
      <protection locked="0"/>
    </xf>
    <xf numFmtId="0" fontId="31" fillId="0" borderId="1" xfId="7" applyFont="1" applyFill="1" applyBorder="1" applyAlignment="1" applyProtection="1">
      <alignment horizontal="center" vertical="center" wrapText="1"/>
      <protection locked="0"/>
    </xf>
    <xf numFmtId="166" fontId="14" fillId="0" borderId="1" xfId="1" applyNumberFormat="1" applyFont="1" applyFill="1" applyBorder="1" applyAlignment="1" applyProtection="1">
      <alignment horizontal="right" vertical="top" wrapText="1"/>
      <protection locked="0"/>
    </xf>
    <xf numFmtId="166" fontId="14" fillId="0" borderId="1" xfId="1" applyNumberFormat="1" applyFont="1" applyFill="1" applyBorder="1" applyAlignment="1" applyProtection="1">
      <alignment horizontal="left" vertical="top" wrapText="1"/>
      <protection locked="0"/>
    </xf>
    <xf numFmtId="0" fontId="27" fillId="0" borderId="1" xfId="0" applyFont="1" applyBorder="1" applyAlignment="1">
      <alignment horizontal="center" vertical="center" wrapText="1"/>
    </xf>
    <xf numFmtId="169" fontId="14" fillId="0" borderId="1" xfId="1" applyNumberFormat="1" applyFont="1" applyFill="1" applyBorder="1" applyAlignment="1" applyProtection="1">
      <alignment horizontal="center" vertical="center" wrapText="1"/>
      <protection locked="0"/>
    </xf>
    <xf numFmtId="0" fontId="27" fillId="0" borderId="1" xfId="0" applyFont="1" applyBorder="1" applyAlignment="1" applyProtection="1">
      <alignment horizontal="center" wrapText="1"/>
      <protection locked="0"/>
    </xf>
    <xf numFmtId="0" fontId="14" fillId="0" borderId="1" xfId="7" applyFont="1" applyFill="1" applyBorder="1" applyAlignment="1" applyProtection="1">
      <alignment horizontal="left" vertical="center" wrapText="1"/>
      <protection locked="0"/>
    </xf>
    <xf numFmtId="0" fontId="27" fillId="0" borderId="5" xfId="0" applyFont="1" applyBorder="1" applyAlignment="1" applyProtection="1">
      <alignment horizontal="center" vertical="center" wrapText="1"/>
      <protection locked="0"/>
    </xf>
    <xf numFmtId="49" fontId="34" fillId="0" borderId="1" xfId="9" applyFont="1" applyFill="1" applyBorder="1" applyAlignment="1" applyProtection="1">
      <alignment horizontal="center" vertical="center"/>
    </xf>
    <xf numFmtId="49" fontId="27" fillId="0" borderId="1" xfId="9" applyFont="1" applyFill="1" applyBorder="1" applyAlignment="1" applyProtection="1">
      <alignment horizontal="center" vertical="center" wrapText="1"/>
    </xf>
    <xf numFmtId="0" fontId="27" fillId="6" borderId="13" xfId="0" applyFont="1" applyFill="1" applyBorder="1" applyAlignment="1">
      <alignment horizontal="left" vertical="center" wrapText="1"/>
    </xf>
    <xf numFmtId="0" fontId="27" fillId="6" borderId="3" xfId="0" applyFont="1" applyFill="1" applyBorder="1" applyAlignment="1">
      <alignment horizontal="center" vertical="center" wrapText="1"/>
    </xf>
    <xf numFmtId="166" fontId="5" fillId="11" borderId="3" xfId="0" applyNumberFormat="1" applyFont="1" applyFill="1" applyBorder="1" applyAlignment="1" applyProtection="1">
      <alignment horizontal="center" vertical="center" wrapText="1"/>
      <protection locked="0"/>
    </xf>
    <xf numFmtId="168" fontId="27" fillId="0" borderId="0" xfId="5" applyNumberFormat="1" applyFont="1" applyAlignment="1">
      <alignment vertical="center" wrapText="1"/>
    </xf>
    <xf numFmtId="0" fontId="40" fillId="3" borderId="1" xfId="0" applyFont="1" applyFill="1" applyBorder="1" applyAlignment="1">
      <alignment horizontal="center" vertical="center" wrapText="1"/>
    </xf>
    <xf numFmtId="1" fontId="6" fillId="5" borderId="1" xfId="0" applyNumberFormat="1" applyFont="1" applyFill="1" applyBorder="1" applyAlignment="1">
      <alignment horizontal="center" vertical="center"/>
    </xf>
    <xf numFmtId="0" fontId="18" fillId="0" borderId="1" xfId="0" applyFont="1" applyBorder="1" applyAlignment="1">
      <alignment horizontal="justify" vertical="center" wrapText="1"/>
    </xf>
    <xf numFmtId="0" fontId="7" fillId="0" borderId="1" xfId="0" applyFont="1" applyBorder="1" applyAlignment="1">
      <alignment wrapText="1"/>
    </xf>
    <xf numFmtId="0" fontId="7" fillId="0" borderId="4" xfId="0" applyFont="1" applyBorder="1" applyAlignment="1">
      <alignment wrapText="1"/>
    </xf>
    <xf numFmtId="0" fontId="7" fillId="21" borderId="15" xfId="0" applyFont="1" applyFill="1" applyBorder="1" applyAlignment="1">
      <alignment wrapText="1"/>
    </xf>
    <xf numFmtId="0" fontId="7" fillId="21" borderId="14" xfId="0" applyFont="1" applyFill="1" applyBorder="1" applyAlignment="1">
      <alignment wrapText="1"/>
    </xf>
    <xf numFmtId="0" fontId="7" fillId="21" borderId="6" xfId="0" applyFont="1" applyFill="1" applyBorder="1" applyAlignment="1">
      <alignment wrapText="1"/>
    </xf>
    <xf numFmtId="0" fontId="7" fillId="21" borderId="4" xfId="0" applyFont="1" applyFill="1" applyBorder="1" applyAlignment="1">
      <alignment wrapText="1"/>
    </xf>
    <xf numFmtId="0" fontId="7" fillId="21" borderId="13" xfId="0" applyFont="1" applyFill="1" applyBorder="1" applyAlignment="1">
      <alignment wrapText="1"/>
    </xf>
    <xf numFmtId="0" fontId="7" fillId="0" borderId="15" xfId="0" applyFont="1" applyBorder="1" applyAlignment="1">
      <alignment vertical="top" wrapText="1"/>
    </xf>
    <xf numFmtId="0" fontId="7" fillId="6" borderId="15" xfId="0" applyFont="1" applyFill="1" applyBorder="1" applyAlignment="1">
      <alignment vertical="center" wrapText="1"/>
    </xf>
    <xf numFmtId="9" fontId="8" fillId="0" borderId="15" xfId="0" applyNumberFormat="1" applyFont="1" applyBorder="1" applyAlignment="1">
      <alignment horizontal="center" vertical="center"/>
    </xf>
    <xf numFmtId="9" fontId="7" fillId="22" borderId="15" xfId="0" applyNumberFormat="1" applyFont="1" applyFill="1" applyBorder="1" applyAlignment="1">
      <alignment horizontal="center" vertical="center"/>
    </xf>
    <xf numFmtId="9" fontId="15" fillId="23" borderId="15" xfId="0" applyNumberFormat="1" applyFont="1" applyFill="1" applyBorder="1" applyAlignment="1">
      <alignment horizontal="center" vertical="center"/>
    </xf>
    <xf numFmtId="9" fontId="8" fillId="23" borderId="15" xfId="0" applyNumberFormat="1" applyFont="1" applyFill="1" applyBorder="1" applyAlignment="1">
      <alignment horizontal="center" vertical="center"/>
    </xf>
    <xf numFmtId="168" fontId="14" fillId="6" borderId="3" xfId="0" applyNumberFormat="1" applyFont="1" applyFill="1" applyBorder="1" applyAlignment="1" applyProtection="1">
      <alignment horizontal="center" wrapText="1"/>
      <protection locked="0"/>
    </xf>
    <xf numFmtId="0" fontId="14" fillId="0" borderId="0" xfId="0" applyFont="1" applyAlignment="1" applyProtection="1">
      <alignment vertical="center" wrapText="1"/>
      <protection locked="0"/>
    </xf>
    <xf numFmtId="0" fontId="14" fillId="6" borderId="1" xfId="0" applyFont="1" applyFill="1" applyBorder="1" applyAlignment="1" applyProtection="1">
      <alignment vertical="center" wrapText="1"/>
      <protection locked="0"/>
    </xf>
    <xf numFmtId="0" fontId="27" fillId="6" borderId="6" xfId="0" applyFont="1" applyFill="1" applyBorder="1" applyAlignment="1">
      <alignment horizontal="left" vertical="center" wrapText="1"/>
    </xf>
    <xf numFmtId="0" fontId="32" fillId="6" borderId="6" xfId="0" applyFont="1" applyFill="1" applyBorder="1" applyAlignment="1">
      <alignment horizontal="left" vertical="center"/>
    </xf>
    <xf numFmtId="0" fontId="27" fillId="6" borderId="1" xfId="0" applyFont="1" applyFill="1" applyBorder="1" applyAlignment="1">
      <alignment horizontal="left" vertical="center" wrapText="1"/>
    </xf>
    <xf numFmtId="0" fontId="14" fillId="6" borderId="6" xfId="0" applyFont="1" applyFill="1" applyBorder="1" applyAlignment="1" applyProtection="1">
      <alignment horizontal="left" vertical="center" wrapText="1"/>
      <protection locked="0"/>
    </xf>
    <xf numFmtId="0" fontId="27" fillId="6" borderId="6" xfId="0" applyFont="1" applyFill="1" applyBorder="1" applyAlignment="1" applyProtection="1">
      <alignment horizontal="left" vertical="center" wrapText="1"/>
      <protection locked="0"/>
    </xf>
    <xf numFmtId="2" fontId="7" fillId="5" borderId="6" xfId="0" applyNumberFormat="1" applyFont="1" applyFill="1" applyBorder="1" applyAlignment="1">
      <alignment horizontal="center" vertical="center"/>
    </xf>
    <xf numFmtId="9" fontId="8" fillId="4" borderId="1" xfId="3" applyFont="1" applyFill="1" applyBorder="1" applyAlignment="1">
      <alignment horizontal="center" vertical="center"/>
    </xf>
    <xf numFmtId="9" fontId="6" fillId="4" borderId="1" xfId="3" applyFont="1" applyFill="1" applyBorder="1" applyAlignment="1">
      <alignment horizontal="center" vertical="center"/>
    </xf>
    <xf numFmtId="9" fontId="7" fillId="5" borderId="1" xfId="3" applyFont="1" applyFill="1" applyBorder="1" applyAlignment="1">
      <alignment horizontal="center" vertical="center"/>
    </xf>
    <xf numFmtId="9" fontId="21" fillId="0" borderId="1" xfId="0" applyNumberFormat="1" applyFont="1" applyBorder="1" applyAlignment="1">
      <alignment horizontal="center" vertical="center"/>
    </xf>
    <xf numFmtId="0" fontId="21" fillId="0" borderId="4" xfId="0" applyFont="1" applyBorder="1" applyAlignment="1">
      <alignment vertical="center" wrapText="1"/>
    </xf>
    <xf numFmtId="170" fontId="8" fillId="0" borderId="1" xfId="3" applyNumberFormat="1" applyFont="1" applyFill="1" applyBorder="1" applyAlignment="1">
      <alignment horizontal="left" vertical="center"/>
    </xf>
    <xf numFmtId="2" fontId="8" fillId="0" borderId="1" xfId="3" applyNumberFormat="1" applyFont="1" applyFill="1" applyBorder="1" applyAlignment="1">
      <alignment horizontal="left" vertical="top" wrapText="1"/>
    </xf>
    <xf numFmtId="0" fontId="7" fillId="0" borderId="4" xfId="0" applyFont="1" applyBorder="1" applyAlignment="1">
      <alignment horizontal="left" vertical="center" wrapText="1"/>
    </xf>
    <xf numFmtId="172" fontId="7" fillId="6" borderId="1" xfId="1" applyNumberFormat="1" applyFont="1" applyFill="1" applyBorder="1" applyAlignment="1">
      <alignment horizontal="center" vertical="center"/>
    </xf>
    <xf numFmtId="172" fontId="8" fillId="4" borderId="1" xfId="3" applyNumberFormat="1" applyFont="1" applyFill="1" applyBorder="1" applyAlignment="1">
      <alignment horizontal="center" vertical="center"/>
    </xf>
    <xf numFmtId="171" fontId="3" fillId="0" borderId="0" xfId="0" applyNumberFormat="1" applyFont="1" applyAlignment="1">
      <alignment horizontal="center" vertical="center"/>
    </xf>
    <xf numFmtId="172" fontId="8" fillId="4" borderId="1" xfId="1" applyNumberFormat="1" applyFont="1" applyFill="1" applyBorder="1" applyAlignment="1">
      <alignment horizontal="center" vertical="center"/>
    </xf>
    <xf numFmtId="0" fontId="7" fillId="23" borderId="15" xfId="0" applyFont="1" applyFill="1" applyBorder="1" applyAlignment="1">
      <alignment horizontal="center" vertical="center"/>
    </xf>
    <xf numFmtId="0" fontId="7" fillId="0" borderId="4" xfId="0" applyFont="1" applyBorder="1" applyAlignment="1">
      <alignment horizontal="left" vertical="center"/>
    </xf>
    <xf numFmtId="9" fontId="3" fillId="0" borderId="0" xfId="0" applyNumberFormat="1" applyFont="1" applyAlignment="1">
      <alignment horizontal="center" vertical="center"/>
    </xf>
    <xf numFmtId="0" fontId="8" fillId="21" borderId="4" xfId="0" applyFont="1" applyFill="1" applyBorder="1"/>
    <xf numFmtId="0" fontId="8" fillId="23" borderId="15" xfId="0" applyFont="1" applyFill="1" applyBorder="1"/>
    <xf numFmtId="0" fontId="8" fillId="21" borderId="15" xfId="0" applyFont="1" applyFill="1" applyBorder="1"/>
    <xf numFmtId="0" fontId="8" fillId="21" borderId="4" xfId="0" applyFont="1" applyFill="1" applyBorder="1" applyAlignment="1">
      <alignment wrapText="1"/>
    </xf>
    <xf numFmtId="0" fontId="8" fillId="21" borderId="15" xfId="0" applyFont="1" applyFill="1" applyBorder="1" applyAlignment="1">
      <alignment wrapText="1"/>
    </xf>
    <xf numFmtId="0" fontId="16" fillId="21" borderId="11" xfId="0" applyFont="1" applyFill="1" applyBorder="1" applyAlignment="1">
      <alignment wrapText="1"/>
    </xf>
    <xf numFmtId="0" fontId="8" fillId="21" borderId="11" xfId="0" applyFont="1" applyFill="1" applyBorder="1" applyAlignment="1">
      <alignment wrapText="1"/>
    </xf>
    <xf numFmtId="0" fontId="8" fillId="0" borderId="4" xfId="0" applyFont="1" applyBorder="1" applyAlignment="1">
      <alignment wrapText="1"/>
    </xf>
    <xf numFmtId="0" fontId="8" fillId="0" borderId="15" xfId="0" applyFont="1" applyBorder="1" applyAlignment="1">
      <alignment wrapText="1"/>
    </xf>
    <xf numFmtId="9" fontId="8" fillId="23" borderId="15" xfId="0" applyNumberFormat="1" applyFont="1" applyFill="1" applyBorder="1"/>
    <xf numFmtId="0" fontId="8" fillId="0" borderId="15" xfId="0" applyFont="1" applyBorder="1"/>
    <xf numFmtId="0" fontId="8" fillId="0" borderId="4" xfId="0" applyFont="1" applyBorder="1"/>
    <xf numFmtId="0" fontId="8" fillId="23" borderId="15" xfId="0" applyFont="1" applyFill="1" applyBorder="1" applyAlignment="1">
      <alignment horizontal="center"/>
    </xf>
    <xf numFmtId="9" fontId="8" fillId="23" borderId="15" xfId="0" applyNumberFormat="1" applyFont="1" applyFill="1" applyBorder="1" applyAlignment="1">
      <alignment horizontal="center"/>
    </xf>
    <xf numFmtId="9" fontId="15" fillId="25" borderId="15" xfId="0" applyNumberFormat="1" applyFont="1" applyFill="1" applyBorder="1" applyAlignment="1">
      <alignment horizontal="center"/>
    </xf>
    <xf numFmtId="0" fontId="8" fillId="21" borderId="1" xfId="0" applyFont="1" applyFill="1" applyBorder="1" applyAlignment="1">
      <alignment vertical="center"/>
    </xf>
    <xf numFmtId="0" fontId="8" fillId="23" borderId="6" xfId="0" applyFont="1" applyFill="1" applyBorder="1" applyAlignment="1">
      <alignment vertical="center"/>
    </xf>
    <xf numFmtId="0" fontId="8" fillId="21" borderId="6" xfId="0" applyFont="1" applyFill="1" applyBorder="1" applyAlignment="1">
      <alignment vertical="center"/>
    </xf>
    <xf numFmtId="9" fontId="15" fillId="25" borderId="6" xfId="0" applyNumberFormat="1" applyFont="1" applyFill="1" applyBorder="1" applyAlignment="1">
      <alignment horizontal="center" vertical="center"/>
    </xf>
    <xf numFmtId="9" fontId="8" fillId="0" borderId="6" xfId="0" applyNumberFormat="1" applyFont="1" applyBorder="1" applyAlignment="1">
      <alignment horizontal="center" vertical="center"/>
    </xf>
    <xf numFmtId="9" fontId="8" fillId="23" borderId="6" xfId="0" applyNumberFormat="1" applyFont="1" applyFill="1" applyBorder="1" applyAlignment="1">
      <alignment horizontal="center" vertical="center"/>
    </xf>
    <xf numFmtId="0" fontId="7" fillId="6" borderId="15" xfId="0" applyFont="1" applyFill="1" applyBorder="1" applyAlignment="1">
      <alignment vertical="top" wrapText="1"/>
    </xf>
    <xf numFmtId="0" fontId="41" fillId="0" borderId="1" xfId="0" applyFont="1" applyBorder="1" applyAlignment="1">
      <alignment vertical="center" wrapText="1"/>
    </xf>
    <xf numFmtId="0" fontId="41" fillId="21" borderId="1" xfId="0" applyFont="1" applyFill="1" applyBorder="1" applyAlignment="1">
      <alignment vertical="center" wrapText="1"/>
    </xf>
    <xf numFmtId="0" fontId="7" fillId="21" borderId="6" xfId="0" applyFont="1" applyFill="1" applyBorder="1" applyAlignment="1">
      <alignment vertical="center" wrapText="1"/>
    </xf>
    <xf numFmtId="0" fontId="7" fillId="6" borderId="1" xfId="0" applyFont="1" applyFill="1" applyBorder="1" applyAlignment="1">
      <alignment horizontal="left"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7" fillId="0" borderId="5" xfId="0" applyFont="1" applyBorder="1" applyAlignment="1">
      <alignment horizontal="left" vertical="center"/>
    </xf>
    <xf numFmtId="0" fontId="7" fillId="0" borderId="12" xfId="0" applyFont="1" applyBorder="1" applyAlignment="1">
      <alignment horizontal="left" vertical="center"/>
    </xf>
    <xf numFmtId="0" fontId="7" fillId="0" borderId="6" xfId="0" applyFont="1" applyBorder="1" applyAlignment="1">
      <alignment horizontal="left" vertical="center"/>
    </xf>
    <xf numFmtId="0" fontId="5"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5" xfId="0" applyFont="1" applyBorder="1" applyAlignment="1">
      <alignment horizontal="left" vertical="center" wrapText="1"/>
    </xf>
    <xf numFmtId="0" fontId="7" fillId="0" borderId="12" xfId="0" applyFont="1" applyBorder="1" applyAlignment="1">
      <alignment horizontal="left" vertical="center" wrapText="1"/>
    </xf>
    <xf numFmtId="0" fontId="7" fillId="0" borderId="6" xfId="0" applyFont="1" applyBorder="1" applyAlignment="1">
      <alignment horizontal="left" vertical="center" wrapText="1"/>
    </xf>
    <xf numFmtId="0" fontId="7" fillId="6" borderId="5" xfId="0" applyFont="1" applyFill="1" applyBorder="1" applyAlignment="1">
      <alignment horizontal="left" vertical="center"/>
    </xf>
    <xf numFmtId="0" fontId="7" fillId="6" borderId="12" xfId="0" applyFont="1" applyFill="1" applyBorder="1" applyAlignment="1">
      <alignment horizontal="left" vertical="center"/>
    </xf>
    <xf numFmtId="0" fontId="7" fillId="6" borderId="6" xfId="0" applyFont="1" applyFill="1" applyBorder="1" applyAlignment="1">
      <alignment horizontal="left" vertical="center"/>
    </xf>
    <xf numFmtId="49" fontId="7" fillId="6" borderId="5" xfId="0" applyNumberFormat="1" applyFont="1" applyFill="1" applyBorder="1" applyAlignment="1">
      <alignment horizontal="left" vertical="center"/>
    </xf>
    <xf numFmtId="49" fontId="7" fillId="6" borderId="6" xfId="0" applyNumberFormat="1" applyFont="1" applyFill="1" applyBorder="1" applyAlignment="1">
      <alignment horizontal="left" vertical="center"/>
    </xf>
    <xf numFmtId="49" fontId="7" fillId="0" borderId="5" xfId="0" applyNumberFormat="1" applyFont="1" applyBorder="1" applyAlignment="1">
      <alignment horizontal="center" vertical="center"/>
    </xf>
    <xf numFmtId="49" fontId="7" fillId="0" borderId="12" xfId="0" applyNumberFormat="1" applyFont="1" applyBorder="1" applyAlignment="1">
      <alignment horizontal="center" vertical="center"/>
    </xf>
    <xf numFmtId="49" fontId="7" fillId="0" borderId="6" xfId="0" applyNumberFormat="1" applyFont="1" applyBorder="1" applyAlignment="1">
      <alignment horizontal="center" vertical="center"/>
    </xf>
    <xf numFmtId="0" fontId="14" fillId="0" borderId="5" xfId="0" applyFont="1" applyBorder="1" applyAlignment="1">
      <alignment horizontal="left" vertical="center"/>
    </xf>
    <xf numFmtId="0" fontId="14" fillId="0" borderId="12" xfId="0" applyFont="1" applyBorder="1" applyAlignment="1">
      <alignment horizontal="left" vertical="center"/>
    </xf>
    <xf numFmtId="0" fontId="14" fillId="0" borderId="6" xfId="0" applyFont="1" applyBorder="1" applyAlignment="1">
      <alignment horizontal="left" vertical="center"/>
    </xf>
    <xf numFmtId="0" fontId="14" fillId="6" borderId="5" xfId="0" applyFont="1" applyFill="1" applyBorder="1" applyAlignment="1">
      <alignment horizontal="left" vertical="center"/>
    </xf>
    <xf numFmtId="0" fontId="14" fillId="6" borderId="12" xfId="0" applyFont="1" applyFill="1" applyBorder="1" applyAlignment="1">
      <alignment horizontal="left" vertical="center"/>
    </xf>
    <xf numFmtId="0" fontId="14" fillId="6" borderId="6" xfId="0" applyFont="1" applyFill="1" applyBorder="1" applyAlignment="1">
      <alignment horizontal="left" vertical="center"/>
    </xf>
    <xf numFmtId="0" fontId="6" fillId="18" borderId="5" xfId="0" applyFont="1" applyFill="1" applyBorder="1" applyAlignment="1">
      <alignment horizontal="center" vertical="center" wrapText="1"/>
    </xf>
    <xf numFmtId="0" fontId="6" fillId="18" borderId="12" xfId="0" applyFont="1" applyFill="1" applyBorder="1" applyAlignment="1">
      <alignment horizontal="center" vertical="center" wrapText="1"/>
    </xf>
    <xf numFmtId="0" fontId="6" fillId="18" borderId="6" xfId="0" applyFont="1" applyFill="1" applyBorder="1" applyAlignment="1">
      <alignment horizontal="center" vertical="center" wrapText="1"/>
    </xf>
    <xf numFmtId="0" fontId="18" fillId="6" borderId="1" xfId="0" applyFont="1" applyFill="1" applyBorder="1" applyAlignment="1">
      <alignment horizontal="lef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14" fillId="0" borderId="12" xfId="0" applyFont="1" applyBorder="1" applyAlignment="1">
      <alignment horizontal="left" vertical="center" wrapText="1"/>
    </xf>
    <xf numFmtId="0" fontId="7" fillId="0" borderId="5" xfId="0" applyFont="1" applyBorder="1" applyAlignment="1">
      <alignment horizontal="left" wrapText="1"/>
    </xf>
    <xf numFmtId="0" fontId="7" fillId="0" borderId="6" xfId="0" applyFont="1" applyBorder="1" applyAlignment="1">
      <alignment horizontal="left"/>
    </xf>
    <xf numFmtId="0" fontId="7" fillId="6" borderId="1" xfId="0" applyFont="1" applyFill="1" applyBorder="1" applyAlignment="1">
      <alignment horizontal="left" vertical="center"/>
    </xf>
    <xf numFmtId="49" fontId="7" fillId="6" borderId="1" xfId="0" applyNumberFormat="1" applyFont="1" applyFill="1" applyBorder="1" applyAlignment="1">
      <alignment horizontal="left" vertical="center"/>
    </xf>
    <xf numFmtId="0" fontId="16" fillId="0" borderId="1" xfId="0" applyFont="1" applyBorder="1" applyAlignment="1">
      <alignment horizontal="left" vertical="center" wrapText="1"/>
    </xf>
    <xf numFmtId="0" fontId="8" fillId="0" borderId="1" xfId="0" applyFont="1" applyBorder="1" applyAlignment="1">
      <alignment horizontal="left" vertical="center" wrapText="1"/>
    </xf>
    <xf numFmtId="0" fontId="18" fillId="0" borderId="1" xfId="0" applyFont="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16" fillId="6" borderId="5" xfId="0" applyFont="1" applyFill="1" applyBorder="1" applyAlignment="1">
      <alignment horizontal="left" vertical="center" wrapText="1"/>
    </xf>
    <xf numFmtId="0" fontId="16" fillId="6" borderId="12" xfId="0" applyFont="1" applyFill="1" applyBorder="1" applyAlignment="1">
      <alignment horizontal="left" vertical="center" wrapText="1"/>
    </xf>
    <xf numFmtId="0" fontId="16" fillId="6" borderId="6"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8" fillId="6" borderId="1" xfId="0" applyFont="1" applyFill="1" applyBorder="1" applyAlignment="1">
      <alignment horizontal="left" vertical="center" wrapText="1"/>
    </xf>
    <xf numFmtId="0" fontId="16" fillId="0" borderId="5" xfId="0" applyFont="1" applyBorder="1" applyAlignment="1">
      <alignment horizontal="left" vertical="center" wrapText="1"/>
    </xf>
    <xf numFmtId="0" fontId="16" fillId="0" borderId="12"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13"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5" xfId="0" applyFont="1" applyBorder="1" applyAlignment="1">
      <alignment horizontal="left" vertical="center" wrapText="1"/>
    </xf>
    <xf numFmtId="0" fontId="14" fillId="6" borderId="7" xfId="0" applyFont="1" applyFill="1" applyBorder="1" applyAlignment="1">
      <alignment horizontal="left" vertical="center"/>
    </xf>
    <xf numFmtId="0" fontId="14" fillId="6" borderId="8" xfId="0" applyFont="1" applyFill="1" applyBorder="1" applyAlignment="1">
      <alignment horizontal="left" vertical="center"/>
    </xf>
    <xf numFmtId="49" fontId="7" fillId="0" borderId="1" xfId="0" applyNumberFormat="1" applyFont="1" applyBorder="1" applyAlignment="1">
      <alignment horizontal="center" vertical="center"/>
    </xf>
    <xf numFmtId="0" fontId="5" fillId="0" borderId="1" xfId="0" applyFont="1" applyBorder="1" applyAlignment="1">
      <alignment horizontal="center" vertical="center"/>
    </xf>
    <xf numFmtId="0" fontId="18" fillId="0" borderId="5" xfId="0" applyFont="1" applyBorder="1" applyAlignment="1">
      <alignment horizontal="left" vertical="center"/>
    </xf>
    <xf numFmtId="0" fontId="7" fillId="0" borderId="1" xfId="0" applyFont="1" applyBorder="1" applyAlignment="1">
      <alignment horizontal="left" vertical="center"/>
    </xf>
    <xf numFmtId="49" fontId="7" fillId="0" borderId="1" xfId="0" applyNumberFormat="1" applyFont="1" applyBorder="1" applyAlignment="1">
      <alignment horizontal="left" vertical="center"/>
    </xf>
    <xf numFmtId="0" fontId="7" fillId="10" borderId="5" xfId="0" applyFont="1" applyFill="1" applyBorder="1" applyAlignment="1">
      <alignment horizontal="center" vertical="center" wrapText="1"/>
    </xf>
    <xf numFmtId="0" fontId="7" fillId="10" borderId="12" xfId="0" applyFont="1" applyFill="1" applyBorder="1" applyAlignment="1">
      <alignment horizontal="center" vertical="center" wrapText="1"/>
    </xf>
    <xf numFmtId="0" fontId="7" fillId="10" borderId="6" xfId="0" applyFont="1" applyFill="1" applyBorder="1" applyAlignment="1">
      <alignment horizontal="center" vertical="center" wrapText="1"/>
    </xf>
    <xf numFmtId="49" fontId="7" fillId="6" borderId="8" xfId="0" applyNumberFormat="1" applyFont="1" applyFill="1" applyBorder="1" applyAlignment="1">
      <alignment horizontal="center" vertical="center"/>
    </xf>
    <xf numFmtId="0" fontId="8" fillId="0" borderId="5" xfId="0" applyFont="1" applyBorder="1" applyAlignment="1">
      <alignment horizontal="left" vertical="center" wrapText="1"/>
    </xf>
    <xf numFmtId="0" fontId="8" fillId="0" borderId="12" xfId="0" applyFont="1" applyBorder="1" applyAlignment="1">
      <alignment horizontal="left" vertical="center" wrapText="1"/>
    </xf>
    <xf numFmtId="0" fontId="8" fillId="0" borderId="6" xfId="0" applyFont="1" applyBorder="1" applyAlignment="1">
      <alignment horizontal="left" vertical="center" wrapText="1"/>
    </xf>
    <xf numFmtId="49" fontId="7" fillId="6" borderId="5" xfId="0" applyNumberFormat="1" applyFont="1" applyFill="1" applyBorder="1" applyAlignment="1">
      <alignment horizontal="center" vertical="center"/>
    </xf>
    <xf numFmtId="49" fontId="7" fillId="6" borderId="12" xfId="0" applyNumberFormat="1" applyFont="1" applyFill="1" applyBorder="1" applyAlignment="1">
      <alignment horizontal="center" vertical="center"/>
    </xf>
    <xf numFmtId="49" fontId="7" fillId="6" borderId="6" xfId="0" applyNumberFormat="1" applyFont="1" applyFill="1" applyBorder="1" applyAlignment="1">
      <alignment horizontal="center" vertical="center"/>
    </xf>
    <xf numFmtId="0" fontId="21" fillId="0" borderId="1" xfId="0" applyFont="1" applyBorder="1" applyAlignment="1">
      <alignment horizontal="justify" vertical="justify"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22" fillId="0" borderId="11" xfId="0" applyFont="1" applyBorder="1" applyAlignment="1">
      <alignment horizontal="left" vertical="center" wrapText="1"/>
    </xf>
    <xf numFmtId="0" fontId="21" fillId="0" borderId="7" xfId="0" applyFont="1" applyBorder="1" applyAlignment="1">
      <alignment horizontal="justify" vertical="justify" wrapText="1"/>
    </xf>
    <xf numFmtId="0" fontId="21" fillId="0" borderId="8" xfId="0" applyFont="1" applyBorder="1" applyAlignment="1">
      <alignment horizontal="justify" vertical="justify" wrapText="1"/>
    </xf>
    <xf numFmtId="0" fontId="21" fillId="0" borderId="13" xfId="0" applyFont="1" applyBorder="1" applyAlignment="1">
      <alignment horizontal="justify" vertical="justify" wrapText="1"/>
    </xf>
    <xf numFmtId="0" fontId="21" fillId="0" borderId="9" xfId="0" applyFont="1" applyBorder="1" applyAlignment="1">
      <alignment horizontal="justify" vertical="justify" wrapText="1"/>
    </xf>
    <xf numFmtId="0" fontId="21" fillId="0" borderId="0" xfId="0" applyFont="1" applyAlignment="1">
      <alignment horizontal="justify" vertical="justify" wrapText="1"/>
    </xf>
    <xf numFmtId="0" fontId="21" fillId="0" borderId="14" xfId="0" applyFont="1" applyBorder="1" applyAlignment="1">
      <alignment horizontal="justify" vertical="justify" wrapText="1"/>
    </xf>
    <xf numFmtId="0" fontId="21" fillId="0" borderId="10" xfId="0" applyFont="1" applyBorder="1" applyAlignment="1">
      <alignment horizontal="justify" vertical="justify" wrapText="1"/>
    </xf>
    <xf numFmtId="0" fontId="21" fillId="0" borderId="11" xfId="0" applyFont="1" applyBorder="1" applyAlignment="1">
      <alignment horizontal="justify" vertical="justify" wrapText="1"/>
    </xf>
    <xf numFmtId="0" fontId="21" fillId="0" borderId="15" xfId="0" applyFont="1" applyBorder="1" applyAlignment="1">
      <alignment horizontal="justify" vertical="justify" wrapText="1"/>
    </xf>
    <xf numFmtId="0" fontId="21" fillId="0" borderId="11" xfId="0" applyFont="1" applyBorder="1" applyAlignment="1">
      <alignment horizont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5" fillId="0" borderId="11" xfId="0" applyFont="1" applyBorder="1" applyAlignment="1">
      <alignment horizontal="left" vertical="center" wrapText="1"/>
    </xf>
    <xf numFmtId="0" fontId="8" fillId="0" borderId="11" xfId="0" applyFont="1" applyBorder="1" applyAlignment="1">
      <alignment horizont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13"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5" xfId="0" applyFont="1" applyBorder="1" applyAlignment="1">
      <alignment horizontal="left" vertical="center" wrapText="1"/>
    </xf>
    <xf numFmtId="49" fontId="7" fillId="6" borderId="1" xfId="0" applyNumberFormat="1" applyFont="1" applyFill="1" applyBorder="1" applyAlignment="1">
      <alignment horizontal="center" vertical="center"/>
    </xf>
    <xf numFmtId="0" fontId="6" fillId="19" borderId="5" xfId="0" applyFont="1" applyFill="1" applyBorder="1" applyAlignment="1">
      <alignment horizontal="center" vertical="center"/>
    </xf>
    <xf numFmtId="0" fontId="6" fillId="19" borderId="12" xfId="0" applyFont="1" applyFill="1" applyBorder="1" applyAlignment="1">
      <alignment horizontal="center" vertical="center"/>
    </xf>
    <xf numFmtId="0" fontId="6" fillId="19" borderId="6" xfId="0" applyFont="1" applyFill="1" applyBorder="1" applyAlignment="1">
      <alignment horizontal="center" vertical="center"/>
    </xf>
    <xf numFmtId="1" fontId="7" fillId="4" borderId="3" xfId="0" applyNumberFormat="1" applyFont="1" applyFill="1" applyBorder="1" applyAlignment="1">
      <alignment horizontal="center" vertical="center"/>
    </xf>
    <xf numFmtId="1" fontId="7" fillId="4" borderId="23" xfId="0" applyNumberFormat="1" applyFont="1" applyFill="1" applyBorder="1" applyAlignment="1">
      <alignment horizontal="center" vertical="center"/>
    </xf>
    <xf numFmtId="1" fontId="7" fillId="4" borderId="4" xfId="0" applyNumberFormat="1" applyFont="1" applyFill="1" applyBorder="1" applyAlignment="1">
      <alignment horizontal="center" vertical="center"/>
    </xf>
    <xf numFmtId="9" fontId="7" fillId="4" borderId="3" xfId="3" applyFont="1" applyFill="1" applyBorder="1" applyAlignment="1">
      <alignment horizontal="center" vertical="center"/>
    </xf>
    <xf numFmtId="9" fontId="7" fillId="4" borderId="23" xfId="3" applyFont="1" applyFill="1" applyBorder="1" applyAlignment="1">
      <alignment horizontal="center" vertical="center"/>
    </xf>
    <xf numFmtId="9" fontId="7" fillId="4" borderId="4" xfId="3" applyFont="1" applyFill="1" applyBorder="1" applyAlignment="1">
      <alignment horizontal="center" vertical="center"/>
    </xf>
    <xf numFmtId="0" fontId="7" fillId="23" borderId="23" xfId="0" applyFont="1" applyFill="1" applyBorder="1" applyAlignment="1">
      <alignment horizontal="center" vertical="center"/>
    </xf>
    <xf numFmtId="0" fontId="7" fillId="23" borderId="25" xfId="0" applyFont="1" applyFill="1" applyBorder="1" applyAlignment="1">
      <alignment horizontal="center" vertical="center"/>
    </xf>
    <xf numFmtId="0" fontId="7" fillId="0" borderId="23" xfId="0" applyFont="1" applyBorder="1" applyAlignment="1">
      <alignment horizontal="left" vertical="center" wrapText="1"/>
    </xf>
    <xf numFmtId="0" fontId="7" fillId="0" borderId="25" xfId="0" applyFont="1" applyBorder="1" applyAlignment="1">
      <alignment horizontal="left" vertical="center" wrapText="1"/>
    </xf>
    <xf numFmtId="0" fontId="7" fillId="0" borderId="23" xfId="0" applyFont="1" applyBorder="1" applyAlignment="1">
      <alignment vertical="center" wrapText="1"/>
    </xf>
    <xf numFmtId="0" fontId="7" fillId="0" borderId="25" xfId="0" applyFont="1" applyBorder="1" applyAlignment="1">
      <alignment vertical="center" wrapText="1"/>
    </xf>
    <xf numFmtId="1" fontId="7" fillId="5" borderId="3" xfId="0" applyNumberFormat="1" applyFont="1" applyFill="1" applyBorder="1" applyAlignment="1">
      <alignment horizontal="center" vertical="center"/>
    </xf>
    <xf numFmtId="1" fontId="7" fillId="5" borderId="23" xfId="0" applyNumberFormat="1" applyFont="1" applyFill="1" applyBorder="1" applyAlignment="1">
      <alignment horizontal="center" vertical="center"/>
    </xf>
    <xf numFmtId="1" fontId="7" fillId="5" borderId="4" xfId="0" applyNumberFormat="1" applyFont="1" applyFill="1" applyBorder="1" applyAlignment="1">
      <alignment horizontal="center" vertical="center"/>
    </xf>
    <xf numFmtId="0" fontId="6" fillId="4" borderId="3"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4" xfId="0" applyFont="1" applyFill="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1" fontId="7" fillId="4" borderId="3" xfId="3" applyNumberFormat="1" applyFont="1" applyFill="1" applyBorder="1" applyAlignment="1">
      <alignment horizontal="center" vertical="center"/>
    </xf>
    <xf numFmtId="1" fontId="7" fillId="4" borderId="23" xfId="3" applyNumberFormat="1" applyFont="1" applyFill="1" applyBorder="1" applyAlignment="1">
      <alignment horizontal="center" vertical="center"/>
    </xf>
    <xf numFmtId="1" fontId="7" fillId="4" borderId="4" xfId="3" applyNumberFormat="1" applyFont="1" applyFill="1" applyBorder="1" applyAlignment="1">
      <alignment horizontal="center" vertical="center"/>
    </xf>
    <xf numFmtId="0" fontId="7" fillId="8" borderId="3" xfId="4" applyFont="1" applyFill="1" applyBorder="1" applyAlignment="1">
      <alignment horizontal="left" vertical="center" wrapText="1"/>
    </xf>
    <xf numFmtId="0" fontId="7" fillId="8" borderId="23" xfId="4" applyFont="1" applyFill="1" applyBorder="1" applyAlignment="1">
      <alignment horizontal="left" vertical="center" wrapText="1"/>
    </xf>
    <xf numFmtId="0" fontId="7" fillId="8" borderId="4" xfId="4" applyFont="1" applyFill="1" applyBorder="1" applyAlignment="1">
      <alignment horizontal="left" vertical="center" wrapText="1"/>
    </xf>
    <xf numFmtId="0" fontId="7" fillId="0" borderId="3"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xf>
    <xf numFmtId="0" fontId="7" fillId="0" borderId="23" xfId="0" applyFont="1" applyBorder="1" applyAlignment="1">
      <alignment horizontal="center" vertical="center"/>
    </xf>
    <xf numFmtId="0" fontId="7" fillId="0" borderId="4" xfId="0" applyFont="1" applyBorder="1" applyAlignment="1">
      <alignment horizontal="center" vertical="center"/>
    </xf>
    <xf numFmtId="0" fontId="27" fillId="0" borderId="1" xfId="0" applyFont="1" applyBorder="1" applyAlignment="1">
      <alignment horizontal="justify" vertical="justify" wrapText="1"/>
    </xf>
    <xf numFmtId="0" fontId="5" fillId="0" borderId="24" xfId="0" applyFont="1" applyBorder="1" applyAlignment="1">
      <alignment horizontal="center" vertical="center" wrapText="1"/>
    </xf>
    <xf numFmtId="0" fontId="28" fillId="0" borderId="11" xfId="0" applyFont="1" applyBorder="1" applyAlignment="1">
      <alignment horizontal="left" vertical="center" wrapText="1"/>
    </xf>
    <xf numFmtId="0" fontId="27" fillId="0" borderId="7" xfId="0" applyFont="1" applyBorder="1" applyAlignment="1">
      <alignment horizontal="justify" vertical="justify" wrapText="1"/>
    </xf>
    <xf numFmtId="0" fontId="27" fillId="0" borderId="8" xfId="0" applyFont="1" applyBorder="1" applyAlignment="1">
      <alignment horizontal="justify" vertical="justify" wrapText="1"/>
    </xf>
    <xf numFmtId="0" fontId="27" fillId="0" borderId="13" xfId="0" applyFont="1" applyBorder="1" applyAlignment="1">
      <alignment horizontal="justify" vertical="justify" wrapText="1"/>
    </xf>
    <xf numFmtId="0" fontId="27" fillId="0" borderId="9" xfId="0" applyFont="1" applyBorder="1" applyAlignment="1">
      <alignment horizontal="justify" vertical="justify" wrapText="1"/>
    </xf>
    <xf numFmtId="0" fontId="27" fillId="0" borderId="0" xfId="0" applyFont="1" applyAlignment="1">
      <alignment horizontal="justify" vertical="justify" wrapText="1"/>
    </xf>
    <xf numFmtId="0" fontId="27" fillId="0" borderId="14" xfId="0" applyFont="1" applyBorder="1" applyAlignment="1">
      <alignment horizontal="justify" vertical="justify" wrapText="1"/>
    </xf>
    <xf numFmtId="0" fontId="27" fillId="0" borderId="10" xfId="0" applyFont="1" applyBorder="1" applyAlignment="1">
      <alignment horizontal="justify" vertical="justify" wrapText="1"/>
    </xf>
    <xf numFmtId="0" fontId="27" fillId="0" borderId="11" xfId="0" applyFont="1" applyBorder="1" applyAlignment="1">
      <alignment horizontal="justify" vertical="justify" wrapText="1"/>
    </xf>
    <xf numFmtId="0" fontId="27" fillId="0" borderId="15" xfId="0" applyFont="1" applyBorder="1" applyAlignment="1">
      <alignment horizontal="justify" vertical="justify" wrapText="1"/>
    </xf>
    <xf numFmtId="0" fontId="27" fillId="0" borderId="11" xfId="0" applyFont="1" applyBorder="1" applyAlignment="1">
      <alignment horizont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6" fillId="0" borderId="12" xfId="0" applyFont="1" applyBorder="1" applyAlignment="1">
      <alignment wrapText="1"/>
    </xf>
    <xf numFmtId="0" fontId="16" fillId="0" borderId="6" xfId="0" applyFont="1" applyBorder="1" applyAlignment="1">
      <alignment wrapText="1"/>
    </xf>
    <xf numFmtId="0" fontId="18" fillId="0" borderId="1" xfId="0" applyFont="1" applyBorder="1" applyAlignment="1">
      <alignment horizontal="center" vertical="center" wrapText="1"/>
    </xf>
    <xf numFmtId="0" fontId="21" fillId="0" borderId="23" xfId="0" applyFont="1" applyBorder="1" applyAlignment="1">
      <alignment horizontal="left" vertical="center" wrapText="1"/>
    </xf>
    <xf numFmtId="0" fontId="8" fillId="21" borderId="12" xfId="0" applyFont="1" applyFill="1" applyBorder="1" applyAlignment="1">
      <alignment wrapText="1"/>
    </xf>
    <xf numFmtId="0" fontId="8" fillId="21" borderId="6" xfId="0" applyFont="1" applyFill="1" applyBorder="1" applyAlignment="1">
      <alignment wrapText="1"/>
    </xf>
    <xf numFmtId="0" fontId="21" fillId="0" borderId="3"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4" xfId="0" applyFont="1" applyBorder="1" applyAlignment="1">
      <alignment horizontal="center" vertical="center" wrapText="1"/>
    </xf>
    <xf numFmtId="0" fontId="16" fillId="21" borderId="12" xfId="0" applyFont="1" applyFill="1" applyBorder="1" applyAlignment="1">
      <alignment wrapText="1"/>
    </xf>
    <xf numFmtId="0" fontId="16" fillId="21" borderId="26" xfId="0" applyFont="1" applyFill="1" applyBorder="1" applyAlignment="1">
      <alignment wrapText="1"/>
    </xf>
    <xf numFmtId="0" fontId="16" fillId="21" borderId="6" xfId="0" applyFont="1" applyFill="1" applyBorder="1" applyAlignment="1">
      <alignment wrapText="1"/>
    </xf>
    <xf numFmtId="0" fontId="16" fillId="0" borderId="26" xfId="0" applyFont="1" applyBorder="1" applyAlignment="1">
      <alignment wrapText="1"/>
    </xf>
    <xf numFmtId="0" fontId="16" fillId="0" borderId="7" xfId="0" applyFont="1" applyBorder="1" applyAlignment="1">
      <alignment wrapText="1"/>
    </xf>
    <xf numFmtId="0" fontId="16" fillId="0" borderId="8" xfId="0" applyFont="1" applyBorder="1" applyAlignment="1">
      <alignment wrapText="1"/>
    </xf>
    <xf numFmtId="0" fontId="16" fillId="0" borderId="27" xfId="0" applyFont="1" applyBorder="1" applyAlignment="1">
      <alignment wrapText="1"/>
    </xf>
    <xf numFmtId="0" fontId="16" fillId="0" borderId="28" xfId="0" applyFont="1" applyBorder="1" applyAlignment="1">
      <alignment wrapText="1"/>
    </xf>
    <xf numFmtId="0" fontId="16" fillId="0" borderId="29" xfId="0" applyFont="1" applyBorder="1" applyAlignment="1">
      <alignment wrapText="1"/>
    </xf>
    <xf numFmtId="0" fontId="16" fillId="0" borderId="30" xfId="0" applyFont="1" applyBorder="1" applyAlignment="1">
      <alignment wrapText="1"/>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6" xfId="0" applyFont="1" applyBorder="1" applyAlignment="1">
      <alignment horizontal="center" vertical="center"/>
    </xf>
    <xf numFmtId="0" fontId="18" fillId="6" borderId="5"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7" fillId="19" borderId="3" xfId="0" applyFont="1" applyFill="1" applyBorder="1" applyAlignment="1">
      <alignment horizontal="left" vertical="center" wrapText="1"/>
    </xf>
    <xf numFmtId="0" fontId="7" fillId="19" borderId="23" xfId="0" applyFont="1" applyFill="1" applyBorder="1" applyAlignment="1">
      <alignment horizontal="left" vertical="center" wrapText="1"/>
    </xf>
    <xf numFmtId="0" fontId="7" fillId="19" borderId="4" xfId="0" applyFont="1" applyFill="1" applyBorder="1" applyAlignment="1">
      <alignment horizontal="left" vertical="center" wrapText="1"/>
    </xf>
    <xf numFmtId="167" fontId="7" fillId="19" borderId="7" xfId="0" applyNumberFormat="1" applyFont="1" applyFill="1" applyBorder="1" applyAlignment="1">
      <alignment horizontal="left" vertical="center"/>
    </xf>
    <xf numFmtId="167" fontId="7" fillId="19" borderId="8" xfId="0" applyNumberFormat="1" applyFont="1" applyFill="1" applyBorder="1" applyAlignment="1">
      <alignment horizontal="left" vertical="center"/>
    </xf>
    <xf numFmtId="167" fontId="7" fillId="19" borderId="13" xfId="0" applyNumberFormat="1" applyFont="1" applyFill="1" applyBorder="1" applyAlignment="1">
      <alignment horizontal="left" vertical="center"/>
    </xf>
    <xf numFmtId="167" fontId="7" fillId="19" borderId="9" xfId="0" applyNumberFormat="1" applyFont="1" applyFill="1" applyBorder="1" applyAlignment="1">
      <alignment horizontal="left" vertical="center"/>
    </xf>
    <xf numFmtId="167" fontId="7" fillId="19" borderId="0" xfId="0" applyNumberFormat="1" applyFont="1" applyFill="1" applyAlignment="1">
      <alignment horizontal="left" vertical="center"/>
    </xf>
    <xf numFmtId="167" fontId="7" fillId="19" borderId="14" xfId="0" applyNumberFormat="1" applyFont="1" applyFill="1" applyBorder="1" applyAlignment="1">
      <alignment horizontal="left" vertical="center"/>
    </xf>
    <xf numFmtId="167" fontId="7" fillId="19" borderId="10" xfId="0" applyNumberFormat="1" applyFont="1" applyFill="1" applyBorder="1" applyAlignment="1">
      <alignment horizontal="left" vertical="center"/>
    </xf>
    <xf numFmtId="167" fontId="7" fillId="19" borderId="11" xfId="0" applyNumberFormat="1" applyFont="1" applyFill="1" applyBorder="1" applyAlignment="1">
      <alignment horizontal="left" vertical="center"/>
    </xf>
    <xf numFmtId="167" fontId="7" fillId="19" borderId="15" xfId="0" applyNumberFormat="1" applyFont="1" applyFill="1" applyBorder="1" applyAlignment="1">
      <alignment horizontal="left" vertical="center"/>
    </xf>
    <xf numFmtId="0" fontId="8" fillId="8" borderId="3" xfId="4" applyFill="1" applyBorder="1" applyAlignment="1">
      <alignment horizontal="left" vertical="center" wrapText="1"/>
    </xf>
    <xf numFmtId="0" fontId="8" fillId="8" borderId="23" xfId="4" applyFill="1" applyBorder="1" applyAlignment="1">
      <alignment horizontal="left" vertical="center" wrapText="1"/>
    </xf>
    <xf numFmtId="0" fontId="8" fillId="8" borderId="4" xfId="4" applyFill="1" applyBorder="1" applyAlignment="1">
      <alignment horizontal="left" vertical="center" wrapText="1"/>
    </xf>
    <xf numFmtId="0" fontId="5"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vertical="center" wrapText="1"/>
    </xf>
    <xf numFmtId="0" fontId="3" fillId="0" borderId="12" xfId="0" applyFont="1" applyBorder="1" applyAlignment="1"/>
    <xf numFmtId="0" fontId="3" fillId="0" borderId="6" xfId="0" applyFont="1" applyBorder="1" applyAlignment="1"/>
  </cellXfs>
  <cellStyles count="12">
    <cellStyle name="BodyStyle" xfId="9" xr:uid="{632F343D-5495-4C33-A7D7-2B0B5680277C}"/>
    <cellStyle name="Énfasis1" xfId="6" builtinId="29"/>
    <cellStyle name="Hipervínculo" xfId="7" builtinId="8"/>
    <cellStyle name="KPT04" xfId="2" xr:uid="{00000000-0005-0000-0000-000002000000}"/>
    <cellStyle name="Millares" xfId="5" builtinId="3"/>
    <cellStyle name="Millares 2" xfId="11" xr:uid="{08464E7E-1E37-4B9E-8CB8-B8969A39FE24}"/>
    <cellStyle name="Moneda" xfId="1" builtinId="4"/>
    <cellStyle name="Moneda 2" xfId="10" xr:uid="{41596296-908A-4179-8EAD-A9B6AAD58C5A}"/>
    <cellStyle name="Normal" xfId="0" builtinId="0"/>
    <cellStyle name="Normal 2" xfId="4" xr:uid="{00000000-0005-0000-0000-000006000000}"/>
    <cellStyle name="Normal 2 2" xfId="8" xr:uid="{6412B892-D68E-4CB9-AEBE-FE68EC08DEEA}"/>
    <cellStyle name="Porcentaje" xfId="3" builtinId="5"/>
  </cellStyles>
  <dxfs count="55">
    <dxf>
      <fill>
        <patternFill>
          <bgColor rgb="FFFFFF00"/>
        </patternFill>
      </fill>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Arial"/>
        <family val="2"/>
        <scheme val="none"/>
      </font>
      <numFmt numFmtId="166" formatCode="_-&quot;$&quot;\ * #,##0_-;\-&quot;$&quot;\ * #,##0_-;_-&quot;$&quot;\ * &quot;-&quot;??_-;_-@_-"/>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numFmt numFmtId="166" formatCode="_-&quot;$&quot;\ * #,##0_-;\-&quot;$&quot;\ * #,##0_-;_-&quot;$&quot;\ * &quot;-&quot;??_-;_-@_-"/>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numFmt numFmtId="166" formatCode="_-&quot;$&quot;\ * #,##0_-;\-&quot;$&quot;\ * #,##0_-;_-&quot;$&quot;\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numFmt numFmtId="166" formatCode="_-&quot;$&quot;\ * #,##0_-;\-&quot;$&quot;\ * #,##0_-;_-&quot;$&quot;\ * &quot;-&quot;??_-;_-@_-"/>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8" formatCode="_-* #,##0_-;\-* #,##0_-;_-* &quot;-&quot;??_-;_-@_-"/>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border>
    </dxf>
    <dxf>
      <border>
        <top style="thin">
          <color rgb="FF000000"/>
        </top>
      </border>
    </dxf>
    <dxf>
      <border>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amily val="2"/>
      </font>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general" vertical="bottom" textRotation="0" wrapText="1" indent="0"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theme="9"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ill>
        <patternFill>
          <bgColor rgb="FFFFFF00"/>
        </patternFill>
      </fill>
    </dxf>
    <dxf>
      <font>
        <color rgb="FF9C0006"/>
      </font>
      <fill>
        <patternFill>
          <bgColor rgb="FFFFC7CE"/>
        </patternFill>
      </fill>
    </dxf>
    <dxf>
      <font>
        <color indexed="20"/>
      </font>
      <fill>
        <patternFill>
          <bgColor indexed="45"/>
        </patternFill>
      </fill>
    </dxf>
    <dxf>
      <fill>
        <patternFill>
          <bgColor rgb="FFFFFF00"/>
        </patternFill>
      </fill>
    </dxf>
  </dxfs>
  <tableStyles count="0" defaultTableStyle="TableStyleMedium2" defaultPivotStyle="PivotStyleLight16"/>
  <colors>
    <mruColors>
      <color rgb="FF8EA9DB"/>
      <color rgb="FFEEA0FE"/>
      <color rgb="FF9FE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123825</xdr:rowOff>
    </xdr:from>
    <xdr:to>
      <xdr:col>0</xdr:col>
      <xdr:colOff>1695450</xdr:colOff>
      <xdr:row>0</xdr:row>
      <xdr:rowOff>771525</xdr:rowOff>
    </xdr:to>
    <xdr:pic>
      <xdr:nvPicPr>
        <xdr:cNvPr id="3" name="Imagen 2">
          <a:extLst>
            <a:ext uri="{FF2B5EF4-FFF2-40B4-BE49-F238E27FC236}">
              <a16:creationId xmlns:a16="http://schemas.microsoft.com/office/drawing/2014/main" id="{3B3086AD-13ED-4997-87C0-DA269621203C}"/>
            </a:ext>
          </a:extLst>
        </xdr:cNvPr>
        <xdr:cNvPicPr>
          <a:picLocks noChangeAspect="1"/>
        </xdr:cNvPicPr>
      </xdr:nvPicPr>
      <xdr:blipFill>
        <a:blip xmlns:r="http://schemas.openxmlformats.org/officeDocument/2006/relationships" r:embed="rId1"/>
        <a:stretch>
          <a:fillRect/>
        </a:stretch>
      </xdr:blipFill>
      <xdr:spPr>
        <a:xfrm>
          <a:off x="142875" y="123825"/>
          <a:ext cx="1552575" cy="6477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331895</xdr:colOff>
      <xdr:row>0</xdr:row>
      <xdr:rowOff>137583</xdr:rowOff>
    </xdr:from>
    <xdr:ext cx="1557654" cy="839615"/>
    <xdr:pic>
      <xdr:nvPicPr>
        <xdr:cNvPr id="2" name="Imagen 1">
          <a:extLst>
            <a:ext uri="{FF2B5EF4-FFF2-40B4-BE49-F238E27FC236}">
              <a16:creationId xmlns:a16="http://schemas.microsoft.com/office/drawing/2014/main" id="{62C38294-8581-40E6-965B-0A202D24C6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990" y="133773"/>
          <a:ext cx="1557654" cy="839615"/>
        </a:xfrm>
        <a:prstGeom prst="rect">
          <a:avLst/>
        </a:prstGeom>
      </xdr:spPr>
    </xdr:pic>
    <xdr:clientData/>
  </xdr:oneCellAnchor>
  <xdr:oneCellAnchor>
    <xdr:from>
      <xdr:col>0</xdr:col>
      <xdr:colOff>209550</xdr:colOff>
      <xdr:row>0</xdr:row>
      <xdr:rowOff>57150</xdr:rowOff>
    </xdr:from>
    <xdr:ext cx="1638421" cy="876300"/>
    <xdr:pic>
      <xdr:nvPicPr>
        <xdr:cNvPr id="3" name="Imagen 2">
          <a:extLst>
            <a:ext uri="{FF2B5EF4-FFF2-40B4-BE49-F238E27FC236}">
              <a16:creationId xmlns:a16="http://schemas.microsoft.com/office/drawing/2014/main" id="{F8097A05-0321-411F-AE40-90D18F71C3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5740" y="53340"/>
          <a:ext cx="1638421" cy="8763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209550</xdr:colOff>
      <xdr:row>0</xdr:row>
      <xdr:rowOff>57150</xdr:rowOff>
    </xdr:from>
    <xdr:to>
      <xdr:col>0</xdr:col>
      <xdr:colOff>1848818</xdr:colOff>
      <xdr:row>0</xdr:row>
      <xdr:rowOff>933450</xdr:rowOff>
    </xdr:to>
    <xdr:pic>
      <xdr:nvPicPr>
        <xdr:cNvPr id="4" name="Imagen 3">
          <a:extLst>
            <a:ext uri="{FF2B5EF4-FFF2-40B4-BE49-F238E27FC236}">
              <a16:creationId xmlns:a16="http://schemas.microsoft.com/office/drawing/2014/main" id="{3062649E-F878-B990-B276-43133685F8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57150"/>
          <a:ext cx="1643078" cy="8667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209550</xdr:colOff>
      <xdr:row>0</xdr:row>
      <xdr:rowOff>57150</xdr:rowOff>
    </xdr:from>
    <xdr:to>
      <xdr:col>0</xdr:col>
      <xdr:colOff>1845008</xdr:colOff>
      <xdr:row>0</xdr:row>
      <xdr:rowOff>929640</xdr:rowOff>
    </xdr:to>
    <xdr:pic>
      <xdr:nvPicPr>
        <xdr:cNvPr id="2" name="Imagen 1">
          <a:extLst>
            <a:ext uri="{FF2B5EF4-FFF2-40B4-BE49-F238E27FC236}">
              <a16:creationId xmlns:a16="http://schemas.microsoft.com/office/drawing/2014/main" id="{FA3F6D5B-8DBC-45EA-87E6-CEE49F1C24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57150"/>
          <a:ext cx="1643078" cy="8667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1000125</xdr:colOff>
      <xdr:row>0</xdr:row>
      <xdr:rowOff>0</xdr:rowOff>
    </xdr:from>
    <xdr:to>
      <xdr:col>0</xdr:col>
      <xdr:colOff>2646045</xdr:colOff>
      <xdr:row>0</xdr:row>
      <xdr:rowOff>876917</xdr:rowOff>
    </xdr:to>
    <xdr:pic>
      <xdr:nvPicPr>
        <xdr:cNvPr id="2" name="Imagen 1">
          <a:extLst>
            <a:ext uri="{FF2B5EF4-FFF2-40B4-BE49-F238E27FC236}">
              <a16:creationId xmlns:a16="http://schemas.microsoft.com/office/drawing/2014/main" id="{AB6C7F23-0F54-4A97-8FC9-6F20D6A961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0125" y="0"/>
          <a:ext cx="1645920" cy="87691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209550</xdr:colOff>
      <xdr:row>0</xdr:row>
      <xdr:rowOff>57150</xdr:rowOff>
    </xdr:from>
    <xdr:to>
      <xdr:col>0</xdr:col>
      <xdr:colOff>1852628</xdr:colOff>
      <xdr:row>0</xdr:row>
      <xdr:rowOff>937260</xdr:rowOff>
    </xdr:to>
    <xdr:pic>
      <xdr:nvPicPr>
        <xdr:cNvPr id="2" name="Imagen 1">
          <a:extLst>
            <a:ext uri="{FF2B5EF4-FFF2-40B4-BE49-F238E27FC236}">
              <a16:creationId xmlns:a16="http://schemas.microsoft.com/office/drawing/2014/main" id="{E66B4AC9-FFA2-4F6D-B491-8C720F0F8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40" y="53340"/>
          <a:ext cx="1643078" cy="88011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1000125</xdr:colOff>
      <xdr:row>0</xdr:row>
      <xdr:rowOff>0</xdr:rowOff>
    </xdr:from>
    <xdr:to>
      <xdr:col>0</xdr:col>
      <xdr:colOff>2649855</xdr:colOff>
      <xdr:row>0</xdr:row>
      <xdr:rowOff>876917</xdr:rowOff>
    </xdr:to>
    <xdr:pic>
      <xdr:nvPicPr>
        <xdr:cNvPr id="2" name="Imagen 1">
          <a:extLst>
            <a:ext uri="{FF2B5EF4-FFF2-40B4-BE49-F238E27FC236}">
              <a16:creationId xmlns:a16="http://schemas.microsoft.com/office/drawing/2014/main" id="{3A84414C-AAA1-4AF7-A5B6-EAC975BF5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0125" y="0"/>
          <a:ext cx="1645920" cy="87691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331895</xdr:colOff>
      <xdr:row>0</xdr:row>
      <xdr:rowOff>137583</xdr:rowOff>
    </xdr:from>
    <xdr:to>
      <xdr:col>0</xdr:col>
      <xdr:colOff>1883834</xdr:colOff>
      <xdr:row>0</xdr:row>
      <xdr:rowOff>969578</xdr:rowOff>
    </xdr:to>
    <xdr:pic>
      <xdr:nvPicPr>
        <xdr:cNvPr id="2" name="Imagen 1">
          <a:extLst>
            <a:ext uri="{FF2B5EF4-FFF2-40B4-BE49-F238E27FC236}">
              <a16:creationId xmlns:a16="http://schemas.microsoft.com/office/drawing/2014/main" id="{29A864D9-9B4D-4A3D-B162-1F5C4211E5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895" y="137583"/>
          <a:ext cx="1548129" cy="835805"/>
        </a:xfrm>
        <a:prstGeom prst="rect">
          <a:avLst/>
        </a:prstGeom>
      </xdr:spPr>
    </xdr:pic>
    <xdr:clientData/>
  </xdr:twoCellAnchor>
  <xdr:twoCellAnchor editAs="oneCell">
    <xdr:from>
      <xdr:col>0</xdr:col>
      <xdr:colOff>209550</xdr:colOff>
      <xdr:row>0</xdr:row>
      <xdr:rowOff>57150</xdr:rowOff>
    </xdr:from>
    <xdr:to>
      <xdr:col>0</xdr:col>
      <xdr:colOff>1847971</xdr:colOff>
      <xdr:row>0</xdr:row>
      <xdr:rowOff>933450</xdr:rowOff>
    </xdr:to>
    <xdr:pic>
      <xdr:nvPicPr>
        <xdr:cNvPr id="3" name="Imagen 2">
          <a:extLst>
            <a:ext uri="{FF2B5EF4-FFF2-40B4-BE49-F238E27FC236}">
              <a16:creationId xmlns:a16="http://schemas.microsoft.com/office/drawing/2014/main" id="{0772586B-A558-4919-8C3C-83BCBFEEB1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550" y="57150"/>
          <a:ext cx="1642231" cy="866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409575</xdr:colOff>
      <xdr:row>0</xdr:row>
      <xdr:rowOff>133350</xdr:rowOff>
    </xdr:from>
    <xdr:to>
      <xdr:col>1</xdr:col>
      <xdr:colOff>250984</xdr:colOff>
      <xdr:row>0</xdr:row>
      <xdr:rowOff>819150</xdr:rowOff>
    </xdr:to>
    <xdr:pic>
      <xdr:nvPicPr>
        <xdr:cNvPr id="2" name="Imagen 1">
          <a:extLst>
            <a:ext uri="{FF2B5EF4-FFF2-40B4-BE49-F238E27FC236}">
              <a16:creationId xmlns:a16="http://schemas.microsoft.com/office/drawing/2014/main" id="{0312F1E7-B547-4DA4-BA75-9098213EF2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133350"/>
          <a:ext cx="1285875" cy="676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76200</xdr:rowOff>
    </xdr:from>
    <xdr:to>
      <xdr:col>0</xdr:col>
      <xdr:colOff>1828800</xdr:colOff>
      <xdr:row>0</xdr:row>
      <xdr:rowOff>723900</xdr:rowOff>
    </xdr:to>
    <xdr:pic>
      <xdr:nvPicPr>
        <xdr:cNvPr id="3" name="Imagen 2">
          <a:extLst>
            <a:ext uri="{FF2B5EF4-FFF2-40B4-BE49-F238E27FC236}">
              <a16:creationId xmlns:a16="http://schemas.microsoft.com/office/drawing/2014/main" id="{17D09462-1165-4BDB-B949-1C240F2DEDFF}"/>
            </a:ext>
          </a:extLst>
        </xdr:cNvPr>
        <xdr:cNvPicPr>
          <a:picLocks noChangeAspect="1"/>
        </xdr:cNvPicPr>
      </xdr:nvPicPr>
      <xdr:blipFill>
        <a:blip xmlns:r="http://schemas.openxmlformats.org/officeDocument/2006/relationships" r:embed="rId1"/>
        <a:stretch>
          <a:fillRect/>
        </a:stretch>
      </xdr:blipFill>
      <xdr:spPr>
        <a:xfrm>
          <a:off x="276225" y="76200"/>
          <a:ext cx="1552575" cy="647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1685925</xdr:colOff>
      <xdr:row>0</xdr:row>
      <xdr:rowOff>752475</xdr:rowOff>
    </xdr:to>
    <xdr:pic>
      <xdr:nvPicPr>
        <xdr:cNvPr id="3" name="Imagen 2">
          <a:extLst>
            <a:ext uri="{FF2B5EF4-FFF2-40B4-BE49-F238E27FC236}">
              <a16:creationId xmlns:a16="http://schemas.microsoft.com/office/drawing/2014/main" id="{492BB9A6-95D3-495E-8910-22F0B65EF33E}"/>
            </a:ext>
          </a:extLst>
        </xdr:cNvPr>
        <xdr:cNvPicPr>
          <a:picLocks noChangeAspect="1"/>
        </xdr:cNvPicPr>
      </xdr:nvPicPr>
      <xdr:blipFill>
        <a:blip xmlns:r="http://schemas.openxmlformats.org/officeDocument/2006/relationships" r:embed="rId1"/>
        <a:stretch>
          <a:fillRect/>
        </a:stretch>
      </xdr:blipFill>
      <xdr:spPr>
        <a:xfrm>
          <a:off x="133350" y="104775"/>
          <a:ext cx="1552575" cy="647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228600</xdr:colOff>
      <xdr:row>0</xdr:row>
      <xdr:rowOff>104775</xdr:rowOff>
    </xdr:from>
    <xdr:to>
      <xdr:col>0</xdr:col>
      <xdr:colOff>1781175</xdr:colOff>
      <xdr:row>0</xdr:row>
      <xdr:rowOff>752475</xdr:rowOff>
    </xdr:to>
    <xdr:pic>
      <xdr:nvPicPr>
        <xdr:cNvPr id="3" name="Imagen 2">
          <a:extLst>
            <a:ext uri="{FF2B5EF4-FFF2-40B4-BE49-F238E27FC236}">
              <a16:creationId xmlns:a16="http://schemas.microsoft.com/office/drawing/2014/main" id="{5CDC80B8-1AFD-45F5-A98F-4013AE210DA6}"/>
            </a:ext>
          </a:extLst>
        </xdr:cNvPr>
        <xdr:cNvPicPr>
          <a:picLocks noChangeAspect="1"/>
        </xdr:cNvPicPr>
      </xdr:nvPicPr>
      <xdr:blipFill>
        <a:blip xmlns:r="http://schemas.openxmlformats.org/officeDocument/2006/relationships" r:embed="rId1"/>
        <a:stretch>
          <a:fillRect/>
        </a:stretch>
      </xdr:blipFill>
      <xdr:spPr>
        <a:xfrm>
          <a:off x="228600" y="104775"/>
          <a:ext cx="1552575" cy="647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333633</xdr:colOff>
      <xdr:row>9</xdr:row>
      <xdr:rowOff>173888</xdr:rowOff>
    </xdr:from>
    <xdr:to>
      <xdr:col>1</xdr:col>
      <xdr:colOff>1664730</xdr:colOff>
      <xdr:row>9</xdr:row>
      <xdr:rowOff>604537</xdr:rowOff>
    </xdr:to>
    <xdr:pic>
      <xdr:nvPicPr>
        <xdr:cNvPr id="2" name="Imagen 1">
          <a:extLst>
            <a:ext uri="{FF2B5EF4-FFF2-40B4-BE49-F238E27FC236}">
              <a16:creationId xmlns:a16="http://schemas.microsoft.com/office/drawing/2014/main" id="{7454EF8F-3152-47CC-B80B-A488A1E2A5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390" y="3820847"/>
          <a:ext cx="1331097" cy="430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0</xdr:row>
      <xdr:rowOff>190500</xdr:rowOff>
    </xdr:from>
    <xdr:to>
      <xdr:col>1</xdr:col>
      <xdr:colOff>1600200</xdr:colOff>
      <xdr:row>0</xdr:row>
      <xdr:rowOff>838200</xdr:rowOff>
    </xdr:to>
    <xdr:pic>
      <xdr:nvPicPr>
        <xdr:cNvPr id="4" name="Imagen 3">
          <a:extLst>
            <a:ext uri="{FF2B5EF4-FFF2-40B4-BE49-F238E27FC236}">
              <a16:creationId xmlns:a16="http://schemas.microsoft.com/office/drawing/2014/main" id="{096DD4C9-9CB1-42CE-8CE0-6BD1A863A921}"/>
            </a:ext>
            <a:ext uri="{147F2762-F138-4A5C-976F-8EAC2B608ADB}">
              <a16:predDERef xmlns:a16="http://schemas.microsoft.com/office/drawing/2014/main" pred="{7454EF8F-3152-47CC-B80B-A488A1E2A5A3}"/>
            </a:ext>
          </a:extLst>
        </xdr:cNvPr>
        <xdr:cNvPicPr>
          <a:picLocks noChangeAspect="1"/>
        </xdr:cNvPicPr>
      </xdr:nvPicPr>
      <xdr:blipFill>
        <a:blip xmlns:r="http://schemas.openxmlformats.org/officeDocument/2006/relationships" r:embed="rId2"/>
        <a:stretch>
          <a:fillRect/>
        </a:stretch>
      </xdr:blipFill>
      <xdr:spPr>
        <a:xfrm>
          <a:off x="323850" y="190500"/>
          <a:ext cx="1552575" cy="647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301625</xdr:colOff>
      <xdr:row>0</xdr:row>
      <xdr:rowOff>0</xdr:rowOff>
    </xdr:from>
    <xdr:ext cx="1663065" cy="876917"/>
    <xdr:pic>
      <xdr:nvPicPr>
        <xdr:cNvPr id="2" name="Imagen 1">
          <a:extLst>
            <a:ext uri="{FF2B5EF4-FFF2-40B4-BE49-F238E27FC236}">
              <a16:creationId xmlns:a16="http://schemas.microsoft.com/office/drawing/2014/main" id="{57CA8791-135F-4470-9DE6-42249D39DA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625" y="0"/>
          <a:ext cx="1663065" cy="87691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1000125</xdr:colOff>
      <xdr:row>0</xdr:row>
      <xdr:rowOff>0</xdr:rowOff>
    </xdr:from>
    <xdr:to>
      <xdr:col>0</xdr:col>
      <xdr:colOff>2152650</xdr:colOff>
      <xdr:row>0</xdr:row>
      <xdr:rowOff>609600</xdr:rowOff>
    </xdr:to>
    <xdr:pic>
      <xdr:nvPicPr>
        <xdr:cNvPr id="2" name="Imagen 1">
          <a:extLst>
            <a:ext uri="{FF2B5EF4-FFF2-40B4-BE49-F238E27FC236}">
              <a16:creationId xmlns:a16="http://schemas.microsoft.com/office/drawing/2014/main" id="{F3562A83-2113-4CFF-A53E-0FC5748A67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0125" y="0"/>
          <a:ext cx="1152525" cy="609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30480</xdr:colOff>
      <xdr:row>1</xdr:row>
      <xdr:rowOff>81280</xdr:rowOff>
    </xdr:from>
    <xdr:ext cx="1740535" cy="737235"/>
    <xdr:pic>
      <xdr:nvPicPr>
        <xdr:cNvPr id="2" name="Imagen 1" descr="Vista previa de imagen">
          <a:extLst>
            <a:ext uri="{FF2B5EF4-FFF2-40B4-BE49-F238E27FC236}">
              <a16:creationId xmlns:a16="http://schemas.microsoft.com/office/drawing/2014/main" id="{C9521E22-B88E-4E39-BE9B-C85F98A72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264160"/>
          <a:ext cx="1740535" cy="73723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laura_zapata_viva_gov_co/Documents/Escritorio/PAA/2025/PAA/2024/1%20-Plan%20anual%20de%20adquisiciones%202024%20V1.xlsx" TargetMode="External"/><Relationship Id="rId2" Type="http://schemas.openxmlformats.org/officeDocument/2006/relationships/externalLinkPath" Target="https://vivagov-my.sharepoint.com/personal/laura_zapata_viva_gov_co/Documents/Escritorio/1%20-Plan%20anual%20de%20adquisiciones%202024%20V1.xlsx" TargetMode="External"/><Relationship Id="rId1" Type="http://schemas.openxmlformats.org/officeDocument/2006/relationships/externalLinkPath" Target="/personal/laura_zapata_viva_gov_co/Documents/Escritorio/PAA/2025/PAA/2024/1%20-Plan%20anual%20de%20adquisiciones%202024%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AA 2024 "/>
      <sheetName val="Hoja2"/>
      <sheetName val="Hoja3"/>
    </sheetNames>
    <sheetDataSet>
      <sheetData sheetId="0" refreshError="1"/>
      <sheetData sheetId="1" refreshError="1">
        <row r="2">
          <cell r="A2" t="str">
            <v>CCE-01</v>
          </cell>
          <cell r="B2" t="str">
            <v>Solicitud de información a los Proveedores</v>
          </cell>
        </row>
        <row r="3">
          <cell r="A3" t="str">
            <v>CCE-02</v>
          </cell>
          <cell r="B3" t="str">
            <v>Licitación pública</v>
          </cell>
        </row>
        <row r="4">
          <cell r="A4" t="str">
            <v>CCE-17</v>
          </cell>
          <cell r="B4" t="str">
            <v>Licitación pública (Obra pública)</v>
          </cell>
        </row>
        <row r="5">
          <cell r="A5" t="str">
            <v>CCE-03</v>
          </cell>
          <cell r="B5" t="str">
            <v>Concurso de méritos con precalificación (descontinuado)</v>
          </cell>
        </row>
        <row r="6">
          <cell r="A6" t="str">
            <v>CCE-04</v>
          </cell>
          <cell r="B6" t="str">
            <v>Concurso de méritos abierto (descontinuado)</v>
          </cell>
        </row>
        <row r="7">
          <cell r="A7" t="str">
            <v>CCE-20-Concurso_Meritos_Sin_Lista_Corta_1Sobre</v>
          </cell>
          <cell r="B7" t="str">
            <v>Concurso de méritos abierto</v>
          </cell>
        </row>
        <row r="8">
          <cell r="A8" t="str">
            <v>CCE-05</v>
          </cell>
          <cell r="B8" t="str">
            <v xml:space="preserve">Contratación directa (con ofertas) </v>
          </cell>
        </row>
        <row r="9">
          <cell r="A9" t="str">
            <v>CCE-06</v>
          </cell>
          <cell r="B9" t="str">
            <v>Selección abreviada menor cuantía</v>
          </cell>
        </row>
        <row r="10">
          <cell r="A10" t="str">
            <v>CCE-18-Seleccion_Abreviada_Menor_Cuantia_Sin_Manifestacion_Interes</v>
          </cell>
          <cell r="B10" t="str">
            <v>Selección Abreviada de Menor Cuantia sin Manifestacion de Interés</v>
          </cell>
        </row>
        <row r="11">
          <cell r="A11" t="str">
            <v>CCE-19-Concurso_Meritos_Con_Lista_Corta_1Sobre</v>
          </cell>
          <cell r="B11" t="str">
            <v>Concurso de méritos con precalificación</v>
          </cell>
        </row>
        <row r="12">
          <cell r="A12" t="str">
            <v>CCE-07</v>
          </cell>
          <cell r="B12" t="str">
            <v>Selección abreviada subasta inversa</v>
          </cell>
        </row>
        <row r="13">
          <cell r="A13" t="str">
            <v>CCE-10</v>
          </cell>
          <cell r="B13" t="str">
            <v>Mínima cuantía</v>
          </cell>
        </row>
        <row r="14">
          <cell r="A14" t="str">
            <v>CCE-11||01</v>
          </cell>
          <cell r="B14" t="str">
            <v>Contratación régimen especial - Selección de comisionista</v>
          </cell>
        </row>
        <row r="15">
          <cell r="A15" t="str">
            <v>CCE-11||02</v>
          </cell>
          <cell r="B15" t="str">
            <v>Contratación régimen especial - Enajenación de bienes para intermediarios idóneos</v>
          </cell>
        </row>
        <row r="16">
          <cell r="A16" t="str">
            <v>CCE-11||03</v>
          </cell>
          <cell r="B16" t="str">
            <v>Contratación régimen especial - Régimen especial</v>
          </cell>
        </row>
        <row r="17">
          <cell r="A17" t="str">
            <v>CCE-11||04</v>
          </cell>
          <cell r="B17" t="str">
            <v>Contratación régimen especial - Banco multilateral y organismos multilaterales</v>
          </cell>
        </row>
        <row r="18">
          <cell r="A18" t="str">
            <v>CCE-15||01</v>
          </cell>
          <cell r="B18" t="str">
            <v>Contratación régimen especial (con ofertas)  - Selección de comisionista</v>
          </cell>
        </row>
        <row r="19">
          <cell r="A19" t="str">
            <v>CCE-15||02</v>
          </cell>
          <cell r="B19" t="str">
            <v>Contratación régimen especial (con ofertas)  - Enajenación de bienes para intermediarios idóneos</v>
          </cell>
        </row>
        <row r="20">
          <cell r="A20" t="str">
            <v>CCE-15||03</v>
          </cell>
          <cell r="B20" t="str">
            <v>Contratación régimen especial (con ofertas)  - Régimen especial</v>
          </cell>
        </row>
        <row r="21">
          <cell r="A21" t="str">
            <v>CCE-15||04</v>
          </cell>
          <cell r="B21" t="str">
            <v>Contratación régimen especial (con ofertas)  - Banco multilateral y organismos multilaterales</v>
          </cell>
        </row>
        <row r="22">
          <cell r="A22" t="str">
            <v>CCE-16</v>
          </cell>
          <cell r="B22" t="str">
            <v>Contratación directa.</v>
          </cell>
        </row>
        <row r="23">
          <cell r="A23" t="str">
            <v>CCE-99</v>
          </cell>
          <cell r="B23" t="str">
            <v>Seléccion abreviada - acuerdo marco</v>
          </cell>
        </row>
        <row r="24">
          <cell r="B24"/>
        </row>
      </sheetData>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LAURA MARCELA ZAPATA CARO" id="{DCABE4F4-2E1E-4C56-B657-DA21F3C653B7}" userId="S::laura.zapata@viva.gov.co::b0796507-76a6-4bd6-9122-b6919801da9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8E8F8F-CA32-4EE7-A664-A21DCD8ACA37}" name="Tabla1322" displayName="Tabla1322" ref="B19:W57" totalsRowCount="1" headerRowDxfId="50" dataDxfId="49" totalsRowDxfId="48" headerRowBorderDxfId="46" tableBorderDxfId="47" totalsRowBorderDxfId="45" headerRowCellStyle="Énfasis1">
  <autoFilter ref="B19:W56" xr:uid="{9073A5A6-3F59-49FC-9532-0EC887C84322}"/>
  <tableColumns count="22">
    <tableColumn id="1" xr3:uid="{8A9E1232-E530-46BD-822D-ABDE1DE775E9}" name="Códigos UNSPSC" dataDxfId="43" totalsRowDxfId="44"/>
    <tableColumn id="2" xr3:uid="{66759005-3873-4218-9A9D-A7A38EA3AE64}" name="Descripción" dataDxfId="41" totalsRowDxfId="42"/>
    <tableColumn id="3" xr3:uid="{35993C20-0262-4660-87AE-7D4EEF5C9FCF}" name="Fecha estimada de inicio de proceso de selección (mes)" dataDxfId="39" totalsRowDxfId="40"/>
    <tableColumn id="4" xr3:uid="{A7A855DE-00A3-4430-B359-2F79441951A0}" name="Fecha estimada de presentación de ofertas (mes)" dataDxfId="37" totalsRowDxfId="38"/>
    <tableColumn id="5" xr3:uid="{CF7B8E03-68B7-4280-9637-0C4E6C8A07BD}" name="Duración estimada del contrato (número de mes(es))" dataDxfId="35" totalsRowDxfId="36"/>
    <tableColumn id="6" xr3:uid="{E0B8EF77-F570-419D-AD32-3A53180AED8A}" name="Duración del contrato (intervalo: días, meses, años)" dataDxfId="33" totalsRowDxfId="34"/>
    <tableColumn id="7" xr3:uid="{9CD94A6F-89BF-4D61-A7D5-8308FB2B1348}" name="MODALIDAD DE SELECCIÓN " dataDxfId="31" totalsRowDxfId="32"/>
    <tableColumn id="9" xr3:uid="{203C22A3-F7CA-4102-A92B-B0E8BB568D73}" name="TIPO DE CONTRATACION " dataDxfId="29" totalsRowDxfId="30">
      <calculatedColumnFormula>+VLOOKUP(Tabla1322[[#This Row],[MODALIDAD DE SELECCIÓN ]],[1]Hoja2!$A$2:$B$26,2,0)</calculatedColumnFormula>
    </tableColumn>
    <tableColumn id="11" xr3:uid="{EA377257-9853-4EBF-A9D4-55653C6D3580}" name="IDENTIFICADOR SECOP " dataDxfId="27" totalsRowDxfId="28"/>
    <tableColumn id="10" xr3:uid="{418E868C-43A3-4C78-BD1D-A927BF0A1B17}" name="Modalidad de selección 2" dataDxfId="25" totalsRowDxfId="26"/>
    <tableColumn id="8" xr3:uid="{1D775008-F6C6-4E7C-9209-A87CB3D45CC2}" name="Fuente de los recursos" dataDxfId="23" totalsRowDxfId="24"/>
    <tableColumn id="12" xr3:uid="{2F54EE69-BECB-483E-9A74-DE845899AE3A}" name="valor estimado presupuesto oficial 2025" totalsRowFunction="sum" dataDxfId="21" totalsRowDxfId="22" dataCellStyle="Moneda"/>
    <tableColumn id="13" xr3:uid="{65CD288B-AAAD-4B6D-A1EC-A18656EB1606}" name="Rubros presupuestales " dataDxfId="19" totalsRowDxfId="20" dataCellStyle="Moneda"/>
    <tableColumn id="41" xr3:uid="{023A1C75-520A-4F05-9941-1FD12B6B69D7}" name="¿Se requieren vigencias futuras?" dataDxfId="17" totalsRowDxfId="18"/>
    <tableColumn id="42" xr3:uid="{22C0B8BC-2793-4BC3-AC3F-7B71E5BBBBEE}" name="Estado de solicitud de vigencias futuras" dataDxfId="15" totalsRowDxfId="16"/>
    <tableColumn id="43" xr3:uid="{246C4098-F792-42A2-BB00-D9F0B6DE6D72}" name="Unidad de contratación (referencia)" dataDxfId="13" totalsRowDxfId="14"/>
    <tableColumn id="44" xr3:uid="{12281774-454B-463A-BAA3-E6086836F1A4}" name="Ubicación" dataDxfId="11" totalsRowDxfId="12"/>
    <tableColumn id="45" xr3:uid="{62ADD663-9DA2-404A-B19A-72B438F58EFC}" name="Nombre del responsable " dataDxfId="9" totalsRowDxfId="10"/>
    <tableColumn id="46" xr3:uid="{388CCDD3-DFC7-4690-BB3E-13FA82C13FEF}" name="Teléfono del responsable " dataDxfId="7" totalsRowDxfId="8"/>
    <tableColumn id="47" xr3:uid="{72411E78-0123-47FB-8AC5-D260FAC0F29A}" name="Correo electrónico del responsable" dataDxfId="5" totalsRowDxfId="6" dataCellStyle="Hipervínculo"/>
    <tableColumn id="48" xr3:uid="{662F0416-88AC-4D39-AF0C-943759B7C424}" name="¿Debe cumplir con invertir mínimo el 30% de los recursos del presupuesto destinados a comprar alimentos, cumpliendo con lo establecido en la Ley 2046 de 2020, reglamentada por el Decreto 248 de 2021?" dataDxfId="3" totalsRowDxfId="4"/>
    <tableColumn id="49" xr3:uid="{2187A509-9788-47BA-A01A-AED170B4E367}" name="¿El contrato incluye el suministro de bienes y servicios distintos a alimentos?" dataDxfId="1" totalsRowDxfId="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5" dT="2025-01-14T16:23:03.01" personId="{DCABE4F4-2E1E-4C56-B657-DA21F3C653B7}" id="{534DD074-2D48-4B8B-AFE9-B7396D91712B}">
    <text>ACTIVA</text>
  </threadedComment>
  <threadedComment ref="C46" dT="2025-01-14T16:25:41.46" personId="{DCABE4F4-2E1E-4C56-B657-DA21F3C653B7}" id="{B6921D14-1B95-4A68-BD89-070DC11084B8}">
    <text>SWA COLOMBIA</text>
  </threadedComment>
  <threadedComment ref="C47" dT="2025-01-14T16:27:39.71" personId="{DCABE4F4-2E1E-4C56-B657-DA21F3C653B7}" id="{96C53E80-2B57-446A-B2F5-5591400F44C2}">
    <text>MAYDAY</text>
  </threadedComment>
  <threadedComment ref="C48" dT="2025-01-14T17:08:59.53" personId="{DCABE4F4-2E1E-4C56-B657-DA21F3C653B7}" id="{2E95060C-FBCE-4472-9B6E-5F690395E801}">
    <text>Telenatioquia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7" Type="http://schemas.microsoft.com/office/2017/10/relationships/threadedComment" Target="../threadedComments/threadedComment1.xml"/><Relationship Id="rId2" Type="http://schemas.openxmlformats.org/officeDocument/2006/relationships/printerSettings" Target="../printerSettings/printerSettings7.bin"/><Relationship Id="rId1" Type="http://schemas.openxmlformats.org/officeDocument/2006/relationships/hyperlink" Target="mailto:BIENESYSERVICIOS@VIVA.GOV.CO" TargetMode="External"/><Relationship Id="rId6" Type="http://schemas.openxmlformats.org/officeDocument/2006/relationships/comments" Target="../comments2.xml"/><Relationship Id="rId5" Type="http://schemas.openxmlformats.org/officeDocument/2006/relationships/table" Target="../tables/table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K36"/>
  <sheetViews>
    <sheetView zoomScale="90" zoomScaleNormal="90" workbookViewId="0">
      <selection activeCell="B7" sqref="B7:J7"/>
    </sheetView>
  </sheetViews>
  <sheetFormatPr defaultColWidth="11.42578125" defaultRowHeight="12"/>
  <cols>
    <col min="1" max="1" width="36.140625" style="3" customWidth="1"/>
    <col min="2" max="2" width="24" style="3" customWidth="1"/>
    <col min="3" max="3" width="35.28515625" style="3" bestFit="1" customWidth="1"/>
    <col min="4" max="4" width="19.7109375" style="1" customWidth="1"/>
    <col min="5" max="5" width="24.85546875" style="1" bestFit="1" customWidth="1"/>
    <col min="6" max="6" width="20" style="1" customWidth="1"/>
    <col min="7" max="7" width="20.42578125" style="1" customWidth="1"/>
    <col min="8" max="8" width="19.7109375" style="4" customWidth="1"/>
    <col min="9" max="9" width="13.85546875" style="1" customWidth="1"/>
    <col min="10" max="10" width="19.5703125" style="1" hidden="1" customWidth="1"/>
    <col min="11" max="11" width="50.5703125" style="1" customWidth="1"/>
    <col min="12" max="16384" width="11.42578125" style="1"/>
  </cols>
  <sheetData>
    <row r="1" spans="1:11" s="62" customFormat="1" ht="73.5" customHeight="1">
      <c r="A1" s="372" t="s">
        <v>0</v>
      </c>
      <c r="B1" s="373"/>
      <c r="C1" s="373"/>
      <c r="D1" s="373"/>
      <c r="E1" s="373"/>
      <c r="F1" s="373"/>
      <c r="G1" s="373"/>
      <c r="H1" s="373"/>
      <c r="I1" s="374"/>
      <c r="J1" s="61"/>
    </row>
    <row r="2" spans="1:11" s="62" customFormat="1" ht="29.25" customHeight="1">
      <c r="A2" s="61" t="s">
        <v>1</v>
      </c>
      <c r="B2" s="375" t="s">
        <v>2</v>
      </c>
      <c r="C2" s="376"/>
      <c r="D2" s="376"/>
      <c r="E2" s="376"/>
      <c r="F2" s="376"/>
      <c r="G2" s="376"/>
      <c r="H2" s="376"/>
      <c r="I2" s="377"/>
      <c r="J2" s="63"/>
    </row>
    <row r="3" spans="1:11" s="62" customFormat="1" ht="23.25" customHeight="1">
      <c r="A3" s="61" t="s">
        <v>3</v>
      </c>
      <c r="B3" s="375" t="s">
        <v>4</v>
      </c>
      <c r="C3" s="376"/>
      <c r="D3" s="376"/>
      <c r="E3" s="376"/>
      <c r="F3" s="376"/>
      <c r="G3" s="376"/>
      <c r="H3" s="376"/>
      <c r="I3" s="377"/>
      <c r="J3" s="63"/>
    </row>
    <row r="4" spans="1:11" s="62" customFormat="1" ht="36" customHeight="1">
      <c r="A4" s="61" t="s">
        <v>5</v>
      </c>
      <c r="B4" s="375" t="s">
        <v>6</v>
      </c>
      <c r="C4" s="376"/>
      <c r="D4" s="376"/>
      <c r="E4" s="376"/>
      <c r="F4" s="376"/>
      <c r="G4" s="376"/>
      <c r="H4" s="376"/>
      <c r="I4" s="377"/>
      <c r="J4" s="63"/>
    </row>
    <row r="5" spans="1:11" s="62" customFormat="1" ht="35.450000000000003" customHeight="1">
      <c r="A5" s="378" t="s">
        <v>7</v>
      </c>
      <c r="B5" s="61" t="s">
        <v>8</v>
      </c>
      <c r="C5" s="58" t="s">
        <v>9</v>
      </c>
      <c r="D5" s="64" t="s">
        <v>10</v>
      </c>
      <c r="E5" s="379" t="s">
        <v>11</v>
      </c>
      <c r="F5" s="379"/>
      <c r="G5" s="61" t="s">
        <v>12</v>
      </c>
      <c r="H5" s="404" t="s">
        <v>13</v>
      </c>
      <c r="I5" s="405"/>
      <c r="J5" s="11"/>
    </row>
    <row r="6" spans="1:11" s="62" customFormat="1" ht="27.75" customHeight="1">
      <c r="A6" s="378"/>
      <c r="B6" s="61" t="s">
        <v>14</v>
      </c>
      <c r="C6" s="406" t="s">
        <v>15</v>
      </c>
      <c r="D6" s="406"/>
      <c r="E6" s="61" t="s">
        <v>16</v>
      </c>
      <c r="F6" s="407" t="s">
        <v>17</v>
      </c>
      <c r="G6" s="407"/>
      <c r="H6" s="407"/>
      <c r="I6" s="407"/>
      <c r="J6" s="407"/>
    </row>
    <row r="7" spans="1:11" s="62" customFormat="1" ht="27.75" customHeight="1">
      <c r="A7" s="64" t="s">
        <v>18</v>
      </c>
      <c r="B7" s="403" t="s">
        <v>19</v>
      </c>
      <c r="C7" s="392"/>
      <c r="D7" s="392"/>
      <c r="E7" s="392"/>
      <c r="F7" s="392"/>
      <c r="G7" s="392"/>
      <c r="H7" s="392"/>
      <c r="I7" s="392"/>
      <c r="J7" s="392"/>
    </row>
    <row r="8" spans="1:11" s="62" customFormat="1" ht="27.75" customHeight="1">
      <c r="A8" s="65" t="s">
        <v>20</v>
      </c>
      <c r="B8" s="66" t="s">
        <v>21</v>
      </c>
      <c r="C8" s="66"/>
      <c r="D8" s="66"/>
      <c r="E8" s="66"/>
      <c r="F8" s="66"/>
      <c r="G8" s="66"/>
      <c r="H8" s="66"/>
      <c r="I8" s="67"/>
      <c r="J8" s="28"/>
    </row>
    <row r="9" spans="1:11" s="2" customFormat="1" ht="42.75" customHeight="1">
      <c r="A9" s="31" t="s">
        <v>22</v>
      </c>
      <c r="B9" s="31" t="s">
        <v>23</v>
      </c>
      <c r="C9" s="31" t="s">
        <v>24</v>
      </c>
      <c r="D9" s="31" t="s">
        <v>25</v>
      </c>
      <c r="E9" s="31" t="s">
        <v>5</v>
      </c>
      <c r="F9" s="31" t="s">
        <v>26</v>
      </c>
      <c r="G9" s="31" t="s">
        <v>27</v>
      </c>
      <c r="H9" s="31" t="s">
        <v>28</v>
      </c>
      <c r="I9" s="31" t="s">
        <v>29</v>
      </c>
      <c r="K9" s="31" t="s">
        <v>30</v>
      </c>
    </row>
    <row r="10" spans="1:11" s="26" customFormat="1" ht="111" customHeight="1">
      <c r="A10" s="23" t="s">
        <v>31</v>
      </c>
      <c r="B10" s="23" t="s">
        <v>32</v>
      </c>
      <c r="C10" s="23" t="s">
        <v>33</v>
      </c>
      <c r="D10" s="24" t="s">
        <v>34</v>
      </c>
      <c r="E10" s="23" t="s">
        <v>35</v>
      </c>
      <c r="F10" s="25">
        <v>0.2</v>
      </c>
      <c r="G10" s="25">
        <v>0.8</v>
      </c>
      <c r="H10" s="25">
        <v>0</v>
      </c>
      <c r="I10" s="42">
        <v>1</v>
      </c>
      <c r="J10" s="98" t="s">
        <v>36</v>
      </c>
      <c r="K10" s="23" t="s">
        <v>36</v>
      </c>
    </row>
    <row r="11" spans="1:11" s="26" customFormat="1" ht="82.5" customHeight="1">
      <c r="A11" s="23" t="s">
        <v>31</v>
      </c>
      <c r="B11" s="23" t="s">
        <v>37</v>
      </c>
      <c r="C11" s="23" t="s">
        <v>38</v>
      </c>
      <c r="D11" s="24" t="s">
        <v>39</v>
      </c>
      <c r="E11" s="23" t="s">
        <v>40</v>
      </c>
      <c r="F11" s="25">
        <v>0.2</v>
      </c>
      <c r="G11" s="25">
        <v>0.8</v>
      </c>
      <c r="H11" s="25">
        <v>0</v>
      </c>
      <c r="I11" s="42">
        <v>1</v>
      </c>
      <c r="J11" s="98" t="s">
        <v>41</v>
      </c>
      <c r="K11" s="23" t="s">
        <v>41</v>
      </c>
    </row>
    <row r="12" spans="1:11" s="26" customFormat="1" ht="101.45" customHeight="1">
      <c r="A12" s="23" t="s">
        <v>31</v>
      </c>
      <c r="B12" s="23" t="s">
        <v>42</v>
      </c>
      <c r="C12" s="23" t="s">
        <v>43</v>
      </c>
      <c r="D12" s="24" t="s">
        <v>44</v>
      </c>
      <c r="E12" s="23" t="s">
        <v>45</v>
      </c>
      <c r="F12" s="25">
        <v>0</v>
      </c>
      <c r="G12" s="25">
        <v>1</v>
      </c>
      <c r="H12" s="25">
        <v>0</v>
      </c>
      <c r="I12" s="42">
        <v>1</v>
      </c>
      <c r="J12" s="98" t="s">
        <v>46</v>
      </c>
      <c r="K12" s="23" t="s">
        <v>46</v>
      </c>
    </row>
    <row r="13" spans="1:11" s="26" customFormat="1" ht="82.5" customHeight="1">
      <c r="A13" s="23" t="s">
        <v>31</v>
      </c>
      <c r="B13" s="23" t="s">
        <v>42</v>
      </c>
      <c r="C13" s="23" t="s">
        <v>47</v>
      </c>
      <c r="D13" s="24" t="s">
        <v>48</v>
      </c>
      <c r="E13" s="23" t="s">
        <v>45</v>
      </c>
      <c r="F13" s="25">
        <v>1</v>
      </c>
      <c r="G13" s="25">
        <v>0</v>
      </c>
      <c r="H13" s="25">
        <v>0</v>
      </c>
      <c r="I13" s="42">
        <v>1</v>
      </c>
      <c r="J13" s="98" t="s">
        <v>49</v>
      </c>
      <c r="K13" s="23" t="s">
        <v>49</v>
      </c>
    </row>
    <row r="14" spans="1:11" s="26" customFormat="1" ht="102" customHeight="1">
      <c r="A14" s="23" t="s">
        <v>31</v>
      </c>
      <c r="B14" s="23" t="s">
        <v>50</v>
      </c>
      <c r="C14" s="23" t="s">
        <v>51</v>
      </c>
      <c r="D14" s="24" t="s">
        <v>52</v>
      </c>
      <c r="E14" s="23" t="s">
        <v>40</v>
      </c>
      <c r="F14" s="25">
        <v>0.2</v>
      </c>
      <c r="G14" s="25">
        <v>0.2</v>
      </c>
      <c r="H14" s="25">
        <v>0.6</v>
      </c>
      <c r="I14" s="42">
        <v>1</v>
      </c>
      <c r="J14" s="98" t="s">
        <v>53</v>
      </c>
      <c r="K14" s="23" t="s">
        <v>53</v>
      </c>
    </row>
    <row r="15" spans="1:11" s="26" customFormat="1" ht="82.5" customHeight="1">
      <c r="A15" s="23" t="s">
        <v>31</v>
      </c>
      <c r="B15" s="23" t="s">
        <v>54</v>
      </c>
      <c r="C15" s="23" t="s">
        <v>55</v>
      </c>
      <c r="D15" s="24" t="s">
        <v>56</v>
      </c>
      <c r="E15" s="23" t="s">
        <v>57</v>
      </c>
      <c r="F15" s="25">
        <v>0.33</v>
      </c>
      <c r="G15" s="25">
        <v>0.2</v>
      </c>
      <c r="H15" s="25">
        <v>0</v>
      </c>
      <c r="I15" s="42">
        <v>0.53</v>
      </c>
      <c r="J15" s="98" t="s">
        <v>58</v>
      </c>
      <c r="K15" s="23" t="s">
        <v>58</v>
      </c>
    </row>
    <row r="16" spans="1:11" s="26" customFormat="1" ht="158.44999999999999" customHeight="1">
      <c r="A16" s="23" t="s">
        <v>59</v>
      </c>
      <c r="B16" s="23" t="s">
        <v>60</v>
      </c>
      <c r="C16" s="23" t="s">
        <v>61</v>
      </c>
      <c r="D16" s="24" t="s">
        <v>62</v>
      </c>
      <c r="E16" s="23" t="s">
        <v>63</v>
      </c>
      <c r="F16" s="25">
        <v>0.2</v>
      </c>
      <c r="G16" s="25">
        <v>0</v>
      </c>
      <c r="H16" s="25">
        <v>0.8</v>
      </c>
      <c r="I16" s="42">
        <v>1</v>
      </c>
      <c r="J16" s="98" t="s">
        <v>64</v>
      </c>
      <c r="K16" s="23" t="s">
        <v>64</v>
      </c>
    </row>
    <row r="17" spans="1:11" s="26" customFormat="1" ht="105.95" customHeight="1">
      <c r="A17" s="23" t="s">
        <v>65</v>
      </c>
      <c r="B17" s="23" t="s">
        <v>66</v>
      </c>
      <c r="C17" s="23" t="s">
        <v>67</v>
      </c>
      <c r="D17" s="24" t="s">
        <v>68</v>
      </c>
      <c r="E17" s="23" t="s">
        <v>45</v>
      </c>
      <c r="F17" s="25">
        <v>0.2</v>
      </c>
      <c r="G17" s="25">
        <v>0.1</v>
      </c>
      <c r="H17" s="25">
        <v>0.7</v>
      </c>
      <c r="I17" s="42">
        <v>1</v>
      </c>
      <c r="J17" s="98" t="s">
        <v>69</v>
      </c>
      <c r="K17" s="23" t="s">
        <v>69</v>
      </c>
    </row>
    <row r="18" spans="1:11" s="26" customFormat="1" ht="131.44999999999999" customHeight="1">
      <c r="A18" s="23" t="s">
        <v>65</v>
      </c>
      <c r="B18" s="23" t="s">
        <v>66</v>
      </c>
      <c r="C18" s="23" t="s">
        <v>70</v>
      </c>
      <c r="D18" s="24" t="s">
        <v>68</v>
      </c>
      <c r="E18" s="23" t="s">
        <v>45</v>
      </c>
      <c r="F18" s="25">
        <v>0.1</v>
      </c>
      <c r="G18" s="25">
        <v>0</v>
      </c>
      <c r="H18" s="25">
        <v>0.9</v>
      </c>
      <c r="I18" s="42">
        <v>1</v>
      </c>
      <c r="J18" s="98" t="s">
        <v>71</v>
      </c>
      <c r="K18" s="23" t="s">
        <v>71</v>
      </c>
    </row>
    <row r="19" spans="1:11" s="26" customFormat="1" ht="159.94999999999999" customHeight="1">
      <c r="A19" s="23" t="s">
        <v>65</v>
      </c>
      <c r="B19" s="23" t="s">
        <v>66</v>
      </c>
      <c r="C19" s="23" t="s">
        <v>72</v>
      </c>
      <c r="D19" s="24" t="s">
        <v>73</v>
      </c>
      <c r="E19" s="23" t="s">
        <v>74</v>
      </c>
      <c r="F19" s="25">
        <v>0.1</v>
      </c>
      <c r="G19" s="25">
        <v>0</v>
      </c>
      <c r="H19" s="25">
        <v>0.9</v>
      </c>
      <c r="I19" s="42">
        <v>1</v>
      </c>
      <c r="J19" s="98" t="s">
        <v>75</v>
      </c>
      <c r="K19" s="23" t="s">
        <v>75</v>
      </c>
    </row>
    <row r="20" spans="1:11" s="26" customFormat="1" ht="82.5" customHeight="1">
      <c r="A20" s="23" t="s">
        <v>65</v>
      </c>
      <c r="B20" s="23" t="s">
        <v>76</v>
      </c>
      <c r="C20" s="23" t="s">
        <v>77</v>
      </c>
      <c r="D20" s="24" t="s">
        <v>78</v>
      </c>
      <c r="E20" s="23" t="s">
        <v>74</v>
      </c>
      <c r="F20" s="25">
        <v>0</v>
      </c>
      <c r="G20" s="25">
        <v>0</v>
      </c>
      <c r="H20" s="25">
        <v>1</v>
      </c>
      <c r="I20" s="42">
        <v>1</v>
      </c>
      <c r="J20" s="98" t="s">
        <v>79</v>
      </c>
      <c r="K20" s="23" t="s">
        <v>79</v>
      </c>
    </row>
    <row r="21" spans="1:11" s="26" customFormat="1" ht="140.44999999999999" customHeight="1">
      <c r="A21" s="23" t="s">
        <v>65</v>
      </c>
      <c r="B21" s="23" t="s">
        <v>76</v>
      </c>
      <c r="C21" s="23" t="s">
        <v>80</v>
      </c>
      <c r="D21" s="24" t="s">
        <v>81</v>
      </c>
      <c r="E21" s="23" t="s">
        <v>74</v>
      </c>
      <c r="F21" s="25">
        <v>0</v>
      </c>
      <c r="G21" s="25">
        <v>0</v>
      </c>
      <c r="H21" s="25">
        <v>1</v>
      </c>
      <c r="I21" s="42">
        <v>1</v>
      </c>
      <c r="J21" s="98" t="s">
        <v>82</v>
      </c>
      <c r="K21" s="23" t="s">
        <v>82</v>
      </c>
    </row>
    <row r="22" spans="1:11" s="26" customFormat="1" ht="107.1" customHeight="1">
      <c r="A22" s="23" t="s">
        <v>65</v>
      </c>
      <c r="B22" s="23" t="s">
        <v>83</v>
      </c>
      <c r="C22" s="23" t="s">
        <v>84</v>
      </c>
      <c r="D22" s="24" t="s">
        <v>85</v>
      </c>
      <c r="E22" s="23" t="s">
        <v>74</v>
      </c>
      <c r="F22" s="25">
        <v>0.33</v>
      </c>
      <c r="G22" s="25">
        <v>0</v>
      </c>
      <c r="H22" s="25">
        <v>0.67</v>
      </c>
      <c r="I22" s="42">
        <v>1</v>
      </c>
      <c r="J22" s="98" t="s">
        <v>86</v>
      </c>
      <c r="K22" s="23" t="s">
        <v>86</v>
      </c>
    </row>
    <row r="23" spans="1:11" s="26" customFormat="1" ht="105.6" customHeight="1">
      <c r="A23" s="23" t="s">
        <v>65</v>
      </c>
      <c r="B23" s="23" t="s">
        <v>87</v>
      </c>
      <c r="C23" s="23" t="s">
        <v>88</v>
      </c>
      <c r="D23" s="24" t="s">
        <v>89</v>
      </c>
      <c r="E23" s="23" t="s">
        <v>57</v>
      </c>
      <c r="F23" s="25">
        <v>0.33</v>
      </c>
      <c r="G23" s="25">
        <v>0.33</v>
      </c>
      <c r="H23" s="25">
        <v>0</v>
      </c>
      <c r="I23" s="42">
        <v>0.66</v>
      </c>
      <c r="J23" s="98" t="s">
        <v>90</v>
      </c>
      <c r="K23" s="23" t="s">
        <v>90</v>
      </c>
    </row>
    <row r="24" spans="1:11" s="26" customFormat="1" ht="119.45" customHeight="1">
      <c r="A24" s="23" t="s">
        <v>91</v>
      </c>
      <c r="B24" s="23" t="s">
        <v>92</v>
      </c>
      <c r="C24" s="23" t="s">
        <v>93</v>
      </c>
      <c r="D24" s="24" t="s">
        <v>94</v>
      </c>
      <c r="E24" s="23" t="s">
        <v>74</v>
      </c>
      <c r="F24" s="25">
        <v>0.2</v>
      </c>
      <c r="G24" s="25">
        <v>0.8</v>
      </c>
      <c r="H24" s="25">
        <v>0</v>
      </c>
      <c r="I24" s="42">
        <v>1</v>
      </c>
      <c r="J24" s="98" t="s">
        <v>95</v>
      </c>
      <c r="K24" s="23" t="s">
        <v>95</v>
      </c>
    </row>
    <row r="25" spans="1:11" s="26" customFormat="1" ht="140.44999999999999" customHeight="1">
      <c r="A25" s="23" t="s">
        <v>91</v>
      </c>
      <c r="B25" s="23" t="s">
        <v>92</v>
      </c>
      <c r="C25" s="23" t="s">
        <v>96</v>
      </c>
      <c r="D25" s="24" t="s">
        <v>97</v>
      </c>
      <c r="E25" s="23" t="s">
        <v>45</v>
      </c>
      <c r="F25" s="25">
        <v>0</v>
      </c>
      <c r="G25" s="25">
        <v>0.7</v>
      </c>
      <c r="H25" s="25">
        <v>0.3</v>
      </c>
      <c r="I25" s="42">
        <v>1</v>
      </c>
      <c r="J25" s="98" t="s">
        <v>98</v>
      </c>
      <c r="K25" s="23" t="s">
        <v>98</v>
      </c>
    </row>
    <row r="26" spans="1:11" s="26" customFormat="1" ht="179.45" customHeight="1">
      <c r="A26" s="23" t="s">
        <v>91</v>
      </c>
      <c r="B26" s="23" t="s">
        <v>92</v>
      </c>
      <c r="C26" s="23" t="s">
        <v>99</v>
      </c>
      <c r="D26" s="24" t="s">
        <v>100</v>
      </c>
      <c r="E26" s="23" t="s">
        <v>63</v>
      </c>
      <c r="F26" s="25">
        <v>0</v>
      </c>
      <c r="G26" s="25">
        <v>0.2</v>
      </c>
      <c r="H26" s="25">
        <v>0.2</v>
      </c>
      <c r="I26" s="42">
        <v>0.4</v>
      </c>
      <c r="J26" s="98" t="s">
        <v>101</v>
      </c>
      <c r="K26" s="23" t="s">
        <v>101</v>
      </c>
    </row>
    <row r="27" spans="1:11" s="26" customFormat="1" ht="82.5" customHeight="1">
      <c r="A27" s="23" t="s">
        <v>91</v>
      </c>
      <c r="B27" s="23" t="s">
        <v>92</v>
      </c>
      <c r="C27" s="23" t="s">
        <v>102</v>
      </c>
      <c r="D27" s="24" t="s">
        <v>103</v>
      </c>
      <c r="E27" s="23" t="s">
        <v>63</v>
      </c>
      <c r="F27" s="25">
        <v>0</v>
      </c>
      <c r="G27" s="25">
        <v>0</v>
      </c>
      <c r="H27" s="59">
        <v>0</v>
      </c>
      <c r="I27" s="60">
        <v>0</v>
      </c>
      <c r="J27" s="98" t="s">
        <v>104</v>
      </c>
      <c r="K27" s="23" t="s">
        <v>104</v>
      </c>
    </row>
    <row r="28" spans="1:11" s="26" customFormat="1" ht="113.1" customHeight="1">
      <c r="A28" s="23" t="s">
        <v>91</v>
      </c>
      <c r="B28" s="23" t="s">
        <v>105</v>
      </c>
      <c r="C28" s="23" t="s">
        <v>106</v>
      </c>
      <c r="D28" s="24" t="s">
        <v>107</v>
      </c>
      <c r="E28" s="23" t="s">
        <v>45</v>
      </c>
      <c r="F28" s="25">
        <v>0.33</v>
      </c>
      <c r="G28" s="25">
        <v>0.33</v>
      </c>
      <c r="H28" s="25">
        <v>0.34</v>
      </c>
      <c r="I28" s="42">
        <v>1</v>
      </c>
      <c r="J28" s="98" t="s">
        <v>108</v>
      </c>
      <c r="K28" s="23" t="s">
        <v>108</v>
      </c>
    </row>
    <row r="29" spans="1:11" s="26" customFormat="1" ht="82.5" customHeight="1">
      <c r="A29" s="23" t="s">
        <v>91</v>
      </c>
      <c r="B29" s="23" t="s">
        <v>109</v>
      </c>
      <c r="C29" s="23" t="s">
        <v>110</v>
      </c>
      <c r="D29" s="24" t="s">
        <v>111</v>
      </c>
      <c r="E29" s="23" t="s">
        <v>109</v>
      </c>
      <c r="F29" s="25">
        <v>0.33</v>
      </c>
      <c r="G29" s="25">
        <v>0.4</v>
      </c>
      <c r="H29" s="25">
        <v>0.27</v>
      </c>
      <c r="I29" s="42">
        <v>1</v>
      </c>
      <c r="J29" s="98" t="s">
        <v>112</v>
      </c>
      <c r="K29" s="23" t="s">
        <v>112</v>
      </c>
    </row>
    <row r="30" spans="1:11" s="26" customFormat="1" ht="130.5" customHeight="1">
      <c r="A30" s="23" t="s">
        <v>91</v>
      </c>
      <c r="B30" s="23" t="s">
        <v>113</v>
      </c>
      <c r="C30" s="23" t="s">
        <v>114</v>
      </c>
      <c r="D30" s="24" t="s">
        <v>115</v>
      </c>
      <c r="E30" s="23" t="s">
        <v>57</v>
      </c>
      <c r="F30" s="25">
        <v>0.33</v>
      </c>
      <c r="G30" s="42">
        <v>0.33</v>
      </c>
      <c r="H30" s="25">
        <v>0</v>
      </c>
      <c r="I30" s="42">
        <v>0.66</v>
      </c>
      <c r="J30" s="98" t="s">
        <v>116</v>
      </c>
      <c r="K30" s="23" t="s">
        <v>116</v>
      </c>
    </row>
    <row r="31" spans="1:11" s="26" customFormat="1" ht="96" customHeight="1">
      <c r="A31" s="23" t="s">
        <v>91</v>
      </c>
      <c r="B31" s="23" t="s">
        <v>113</v>
      </c>
      <c r="C31" s="23" t="s">
        <v>117</v>
      </c>
      <c r="D31" s="24" t="s">
        <v>115</v>
      </c>
      <c r="E31" s="23" t="s">
        <v>57</v>
      </c>
      <c r="F31" s="25">
        <v>0.33</v>
      </c>
      <c r="G31" s="42">
        <v>0.33</v>
      </c>
      <c r="H31" s="25">
        <v>0</v>
      </c>
      <c r="I31" s="42">
        <v>0.66</v>
      </c>
      <c r="J31" s="98" t="s">
        <v>118</v>
      </c>
      <c r="K31" s="23" t="s">
        <v>118</v>
      </c>
    </row>
    <row r="32" spans="1:11" s="26" customFormat="1" ht="111.6" customHeight="1">
      <c r="A32" s="23" t="s">
        <v>91</v>
      </c>
      <c r="B32" s="23" t="s">
        <v>119</v>
      </c>
      <c r="C32" s="23" t="s">
        <v>120</v>
      </c>
      <c r="D32" s="24" t="s">
        <v>121</v>
      </c>
      <c r="E32" s="23" t="s">
        <v>63</v>
      </c>
      <c r="F32" s="25">
        <v>0.33</v>
      </c>
      <c r="G32" s="25">
        <v>0.33</v>
      </c>
      <c r="H32" s="25">
        <v>0.34</v>
      </c>
      <c r="I32" s="42">
        <v>1</v>
      </c>
      <c r="J32" s="98" t="s">
        <v>122</v>
      </c>
      <c r="K32" s="23" t="s">
        <v>122</v>
      </c>
    </row>
    <row r="33" spans="1:11" s="26" customFormat="1" ht="105.95" customHeight="1">
      <c r="A33" s="23" t="s">
        <v>123</v>
      </c>
      <c r="B33" s="23" t="s">
        <v>124</v>
      </c>
      <c r="C33" s="23" t="s">
        <v>125</v>
      </c>
      <c r="D33" s="24" t="s">
        <v>126</v>
      </c>
      <c r="E33" s="23" t="s">
        <v>45</v>
      </c>
      <c r="F33" s="25">
        <v>0.33</v>
      </c>
      <c r="G33" s="25">
        <v>0.33</v>
      </c>
      <c r="H33" s="25">
        <v>0.34</v>
      </c>
      <c r="I33" s="42">
        <v>1</v>
      </c>
      <c r="J33" s="98" t="s">
        <v>127</v>
      </c>
      <c r="K33" s="23" t="s">
        <v>127</v>
      </c>
    </row>
    <row r="34" spans="1:11" s="26" customFormat="1" ht="82.5" customHeight="1">
      <c r="A34" s="23" t="s">
        <v>123</v>
      </c>
      <c r="B34" s="23" t="s">
        <v>128</v>
      </c>
      <c r="C34" s="23" t="s">
        <v>129</v>
      </c>
      <c r="D34" s="24" t="s">
        <v>130</v>
      </c>
      <c r="E34" s="23" t="s">
        <v>131</v>
      </c>
      <c r="F34" s="25">
        <v>0.33</v>
      </c>
      <c r="G34" s="25">
        <v>0.33</v>
      </c>
      <c r="H34" s="25">
        <v>0</v>
      </c>
      <c r="I34" s="42">
        <v>0.66</v>
      </c>
      <c r="J34" s="98" t="s">
        <v>132</v>
      </c>
      <c r="K34" s="23" t="s">
        <v>132</v>
      </c>
    </row>
    <row r="35" spans="1:11" s="26" customFormat="1" ht="143.1" customHeight="1">
      <c r="A35" s="23" t="s">
        <v>123</v>
      </c>
      <c r="B35" s="23" t="s">
        <v>133</v>
      </c>
      <c r="C35" s="23" t="s">
        <v>134</v>
      </c>
      <c r="D35" s="24" t="s">
        <v>135</v>
      </c>
      <c r="E35" s="23" t="s">
        <v>45</v>
      </c>
      <c r="F35" s="25">
        <v>0.33</v>
      </c>
      <c r="G35" s="25">
        <v>0.33</v>
      </c>
      <c r="H35" s="25">
        <v>0.34</v>
      </c>
      <c r="I35" s="42">
        <v>1</v>
      </c>
      <c r="J35" s="98" t="s">
        <v>136</v>
      </c>
      <c r="K35" s="23" t="s">
        <v>136</v>
      </c>
    </row>
    <row r="36" spans="1:11" s="26" customFormat="1" ht="147" customHeight="1">
      <c r="A36" s="23" t="s">
        <v>123</v>
      </c>
      <c r="B36" s="23" t="s">
        <v>137</v>
      </c>
      <c r="C36" s="23" t="s">
        <v>138</v>
      </c>
      <c r="D36" s="24" t="s">
        <v>139</v>
      </c>
      <c r="E36" s="23" t="s">
        <v>57</v>
      </c>
      <c r="F36" s="25">
        <v>0.33</v>
      </c>
      <c r="G36" s="25">
        <v>0.33</v>
      </c>
      <c r="H36" s="25">
        <v>0</v>
      </c>
      <c r="I36" s="42">
        <v>0.66</v>
      </c>
      <c r="J36" s="98" t="s">
        <v>118</v>
      </c>
      <c r="K36" s="23" t="s">
        <v>118</v>
      </c>
    </row>
  </sheetData>
  <mergeCells count="10">
    <mergeCell ref="B7:J7"/>
    <mergeCell ref="H5:I5"/>
    <mergeCell ref="A1:I1"/>
    <mergeCell ref="B3:I3"/>
    <mergeCell ref="B4:I4"/>
    <mergeCell ref="B2:I2"/>
    <mergeCell ref="A5:A6"/>
    <mergeCell ref="E5:F5"/>
    <mergeCell ref="C6:D6"/>
    <mergeCell ref="F6:J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9568F-16F0-40DB-B7A1-6197F4E4C7A3}">
  <dimension ref="A1:X39"/>
  <sheetViews>
    <sheetView topLeftCell="P6" zoomScale="90" zoomScaleNormal="90" workbookViewId="0">
      <selection activeCell="S12" sqref="S12"/>
    </sheetView>
  </sheetViews>
  <sheetFormatPr defaultColWidth="11.42578125" defaultRowHeight="13.9"/>
  <cols>
    <col min="1" max="1" width="39.7109375" style="3" customWidth="1"/>
    <col min="2" max="2" width="24.140625" style="98" customWidth="1"/>
    <col min="3" max="3" width="63.5703125" style="3" customWidth="1"/>
    <col min="4" max="4" width="38.42578125" style="1" customWidth="1"/>
    <col min="5" max="5" width="24.7109375" style="26" bestFit="1" customWidth="1"/>
    <col min="6" max="6" width="19.42578125" style="1" customWidth="1"/>
    <col min="7" max="7" width="17.7109375" style="1" customWidth="1"/>
    <col min="8" max="8" width="18.85546875" style="4" customWidth="1"/>
    <col min="9" max="9" width="20.28515625" style="16" customWidth="1"/>
    <col min="10" max="10" width="24.85546875" style="1" customWidth="1"/>
    <col min="11" max="11" width="23.28515625" style="16" customWidth="1"/>
    <col min="12" max="12" width="56.28515625" style="1" customWidth="1"/>
    <col min="13" max="13" width="29.28515625" style="1" customWidth="1"/>
    <col min="14" max="14" width="89.28515625" style="16" customWidth="1"/>
    <col min="15" max="15" width="20.7109375" style="1" customWidth="1"/>
    <col min="16" max="16" width="48.42578125" style="1" customWidth="1"/>
    <col min="17" max="17" width="21.85546875" style="1" customWidth="1"/>
    <col min="18" max="18" width="49.140625" style="1" customWidth="1"/>
    <col min="19" max="19" width="17.42578125" style="1" bestFit="1" customWidth="1"/>
    <col min="20" max="20" width="21.140625" style="1" customWidth="1"/>
    <col min="21" max="21" width="11.7109375" style="1" customWidth="1"/>
    <col min="22" max="23" width="11.42578125" style="1"/>
    <col min="24" max="24" width="50.140625" style="1" customWidth="1"/>
    <col min="25" max="16384" width="11.42578125" style="1"/>
  </cols>
  <sheetData>
    <row r="1" spans="1:24" s="62" customFormat="1" ht="78" customHeight="1">
      <c r="A1" s="372" t="s">
        <v>0</v>
      </c>
      <c r="B1" s="373"/>
      <c r="C1" s="373"/>
      <c r="D1" s="373"/>
      <c r="E1" s="373"/>
      <c r="F1" s="373"/>
      <c r="G1" s="373"/>
      <c r="H1" s="373"/>
      <c r="I1" s="373"/>
      <c r="J1" s="373"/>
      <c r="K1" s="373"/>
      <c r="L1" s="373"/>
      <c r="M1" s="373"/>
      <c r="N1" s="373"/>
      <c r="O1" s="373"/>
      <c r="P1" s="373"/>
      <c r="Q1" s="373"/>
      <c r="R1" s="373"/>
      <c r="S1" s="373"/>
      <c r="T1" s="373"/>
      <c r="U1" s="373"/>
      <c r="V1" s="374"/>
    </row>
    <row r="2" spans="1:24" s="62" customFormat="1" ht="39" customHeight="1">
      <c r="A2" s="61" t="s">
        <v>1</v>
      </c>
      <c r="B2" s="375" t="s">
        <v>2</v>
      </c>
      <c r="C2" s="376"/>
      <c r="D2" s="376"/>
      <c r="E2" s="376"/>
      <c r="F2" s="376"/>
      <c r="G2" s="376"/>
      <c r="H2" s="376"/>
      <c r="I2" s="376"/>
      <c r="J2" s="376"/>
      <c r="K2" s="376"/>
      <c r="L2" s="376"/>
      <c r="M2" s="376"/>
      <c r="N2" s="376"/>
      <c r="O2" s="376"/>
      <c r="P2" s="376"/>
      <c r="Q2" s="376"/>
      <c r="R2" s="376"/>
      <c r="S2" s="376"/>
      <c r="T2" s="376"/>
      <c r="U2" s="376"/>
      <c r="V2" s="377"/>
    </row>
    <row r="3" spans="1:24" s="62" customFormat="1" ht="32.450000000000003" customHeight="1">
      <c r="A3" s="61" t="s">
        <v>3</v>
      </c>
      <c r="B3" s="375" t="s">
        <v>4</v>
      </c>
      <c r="C3" s="376"/>
      <c r="D3" s="376"/>
      <c r="E3" s="376"/>
      <c r="F3" s="376"/>
      <c r="G3" s="376"/>
      <c r="H3" s="376"/>
      <c r="I3" s="376"/>
      <c r="J3" s="376"/>
      <c r="K3" s="376"/>
      <c r="L3" s="376"/>
      <c r="M3" s="376"/>
      <c r="N3" s="376"/>
      <c r="O3" s="376"/>
      <c r="P3" s="376"/>
      <c r="Q3" s="376"/>
      <c r="R3" s="376"/>
      <c r="S3" s="376"/>
      <c r="T3" s="376"/>
      <c r="U3" s="376"/>
      <c r="V3" s="377"/>
    </row>
    <row r="4" spans="1:24" s="62" customFormat="1" ht="39.950000000000003" customHeight="1">
      <c r="A4" s="61" t="s">
        <v>5</v>
      </c>
      <c r="B4" s="375" t="s">
        <v>931</v>
      </c>
      <c r="C4" s="376"/>
      <c r="D4" s="376"/>
      <c r="E4" s="376"/>
      <c r="F4" s="376"/>
      <c r="G4" s="376"/>
      <c r="H4" s="376"/>
      <c r="I4" s="376"/>
      <c r="J4" s="376"/>
      <c r="K4" s="376"/>
      <c r="L4" s="376"/>
      <c r="M4" s="376"/>
      <c r="N4" s="376"/>
      <c r="O4" s="376"/>
      <c r="P4" s="376"/>
      <c r="Q4" s="376"/>
      <c r="R4" s="376"/>
      <c r="S4" s="376"/>
      <c r="T4" s="376"/>
      <c r="U4" s="376"/>
      <c r="V4" s="377"/>
    </row>
    <row r="5" spans="1:24" s="62" customFormat="1" ht="35.450000000000003" customHeight="1">
      <c r="A5" s="378" t="s">
        <v>7</v>
      </c>
      <c r="B5" s="61" t="s">
        <v>8</v>
      </c>
      <c r="C5" s="379" t="s">
        <v>141</v>
      </c>
      <c r="D5" s="379"/>
      <c r="E5" s="379"/>
      <c r="F5" s="64" t="s">
        <v>10</v>
      </c>
      <c r="G5" s="379" t="s">
        <v>142</v>
      </c>
      <c r="H5" s="379"/>
      <c r="I5" s="61" t="s">
        <v>12</v>
      </c>
      <c r="J5" s="380" t="s">
        <v>142</v>
      </c>
      <c r="K5" s="381"/>
      <c r="L5" s="381"/>
      <c r="M5" s="381"/>
      <c r="N5" s="381"/>
      <c r="O5" s="381"/>
      <c r="P5" s="381"/>
      <c r="Q5" s="381"/>
      <c r="R5" s="381"/>
      <c r="S5" s="381"/>
      <c r="T5" s="381"/>
      <c r="U5" s="381"/>
      <c r="V5" s="382"/>
    </row>
    <row r="6" spans="1:24" s="62" customFormat="1" ht="25.15" customHeight="1">
      <c r="A6" s="378"/>
      <c r="B6" s="61" t="s">
        <v>14</v>
      </c>
      <c r="C6" s="383" t="s">
        <v>15</v>
      </c>
      <c r="D6" s="384"/>
      <c r="E6" s="385"/>
      <c r="F6" s="61" t="s">
        <v>16</v>
      </c>
      <c r="G6" s="386" t="s">
        <v>143</v>
      </c>
      <c r="H6" s="387"/>
      <c r="I6" s="388"/>
      <c r="J6" s="389"/>
      <c r="K6" s="389"/>
      <c r="L6" s="389"/>
      <c r="M6" s="389"/>
      <c r="N6" s="389"/>
      <c r="O6" s="389"/>
      <c r="P6" s="389"/>
      <c r="Q6" s="389"/>
      <c r="R6" s="389"/>
      <c r="S6" s="389"/>
      <c r="T6" s="389"/>
      <c r="U6" s="389"/>
      <c r="V6" s="390"/>
    </row>
    <row r="7" spans="1:24" s="62" customFormat="1" ht="30.6" customHeight="1">
      <c r="A7" s="64" t="s">
        <v>144</v>
      </c>
      <c r="B7" s="391" t="s">
        <v>932</v>
      </c>
      <c r="C7" s="392"/>
      <c r="D7" s="392"/>
      <c r="E7" s="392"/>
      <c r="F7" s="392"/>
      <c r="G7" s="392"/>
      <c r="H7" s="392"/>
      <c r="I7" s="392"/>
      <c r="J7" s="392"/>
      <c r="K7" s="392"/>
      <c r="L7" s="392"/>
      <c r="M7" s="392"/>
      <c r="N7" s="392"/>
      <c r="O7" s="392"/>
      <c r="P7" s="392"/>
      <c r="Q7" s="392"/>
      <c r="R7" s="392"/>
      <c r="S7" s="392"/>
      <c r="T7" s="392"/>
      <c r="U7" s="392"/>
      <c r="V7" s="393"/>
    </row>
    <row r="8" spans="1:24" s="62" customFormat="1" ht="25.15" customHeight="1">
      <c r="A8" s="74" t="s">
        <v>192</v>
      </c>
      <c r="B8" s="429" t="s">
        <v>933</v>
      </c>
      <c r="C8" s="430"/>
      <c r="D8" s="430"/>
      <c r="E8" s="430"/>
      <c r="F8" s="430"/>
      <c r="G8" s="395"/>
      <c r="H8" s="395"/>
      <c r="I8" s="395"/>
      <c r="J8" s="395"/>
      <c r="K8" s="395"/>
      <c r="L8" s="395"/>
      <c r="M8" s="395"/>
      <c r="N8" s="395"/>
      <c r="O8" s="395"/>
      <c r="P8" s="395"/>
      <c r="Q8" s="395"/>
      <c r="R8" s="395"/>
      <c r="S8" s="395"/>
      <c r="T8" s="395"/>
      <c r="U8" s="395"/>
      <c r="V8" s="396"/>
      <c r="W8" s="29"/>
      <c r="X8" s="29"/>
    </row>
    <row r="9" spans="1:24" ht="53.65" customHeight="1">
      <c r="A9" s="188" t="s">
        <v>934</v>
      </c>
      <c r="B9" s="188" t="s">
        <v>935</v>
      </c>
      <c r="C9" s="188" t="s">
        <v>936</v>
      </c>
      <c r="D9" s="188" t="s">
        <v>937</v>
      </c>
      <c r="E9" s="188" t="s">
        <v>938</v>
      </c>
      <c r="F9" s="188" t="s">
        <v>939</v>
      </c>
      <c r="G9" s="205" t="s">
        <v>940</v>
      </c>
      <c r="H9" s="97" t="s">
        <v>941</v>
      </c>
      <c r="I9" s="97" t="s">
        <v>942</v>
      </c>
      <c r="J9" s="97" t="s">
        <v>943</v>
      </c>
      <c r="K9" s="97" t="s">
        <v>154</v>
      </c>
      <c r="L9" s="97" t="s">
        <v>155</v>
      </c>
      <c r="M9" s="97" t="s">
        <v>156</v>
      </c>
      <c r="N9" s="97" t="s">
        <v>157</v>
      </c>
      <c r="O9" s="97" t="s">
        <v>158</v>
      </c>
      <c r="P9" s="97" t="s">
        <v>159</v>
      </c>
      <c r="Q9" s="97" t="s">
        <v>158</v>
      </c>
      <c r="R9" s="97" t="s">
        <v>160</v>
      </c>
      <c r="S9" s="97" t="s">
        <v>161</v>
      </c>
      <c r="T9" s="97" t="s">
        <v>162</v>
      </c>
      <c r="U9" s="97" t="s">
        <v>163</v>
      </c>
      <c r="V9" s="397" t="s">
        <v>164</v>
      </c>
      <c r="W9" s="398"/>
      <c r="X9" s="399"/>
    </row>
    <row r="10" spans="1:24" ht="61.9" customHeight="1">
      <c r="A10" s="410" t="s">
        <v>944</v>
      </c>
      <c r="B10" s="195" t="s">
        <v>945</v>
      </c>
      <c r="C10" s="190" t="s">
        <v>946</v>
      </c>
      <c r="D10" s="195" t="s">
        <v>947</v>
      </c>
      <c r="E10" s="191" t="s">
        <v>40</v>
      </c>
      <c r="F10" s="192">
        <v>1</v>
      </c>
      <c r="G10" s="15">
        <v>1</v>
      </c>
      <c r="H10" s="17"/>
      <c r="I10" s="17"/>
      <c r="J10" s="17"/>
      <c r="K10" s="193">
        <f>(G10+H10+I10+J10)</f>
        <v>1</v>
      </c>
      <c r="L10" s="212" t="s">
        <v>948</v>
      </c>
      <c r="M10" s="209">
        <v>1</v>
      </c>
      <c r="N10" s="255"/>
      <c r="O10" s="209">
        <v>0</v>
      </c>
      <c r="P10" s="361" t="s">
        <v>788</v>
      </c>
      <c r="Q10" s="362" t="s">
        <v>788</v>
      </c>
      <c r="R10" s="363" t="s">
        <v>788</v>
      </c>
      <c r="S10" s="180" t="s">
        <v>788</v>
      </c>
      <c r="T10" s="180">
        <v>1</v>
      </c>
      <c r="U10" s="364">
        <v>1</v>
      </c>
      <c r="V10" s="530" t="s">
        <v>788</v>
      </c>
      <c r="W10" s="530"/>
      <c r="X10" s="531"/>
    </row>
    <row r="11" spans="1:24" ht="46.9" customHeight="1">
      <c r="A11" s="410"/>
      <c r="B11" s="189" t="s">
        <v>949</v>
      </c>
      <c r="C11" s="190" t="s">
        <v>950</v>
      </c>
      <c r="D11" s="195" t="s">
        <v>951</v>
      </c>
      <c r="E11" s="191" t="s">
        <v>40</v>
      </c>
      <c r="F11" s="192">
        <v>2</v>
      </c>
      <c r="G11" s="15">
        <v>2</v>
      </c>
      <c r="H11" s="17"/>
      <c r="I11" s="17"/>
      <c r="J11" s="17"/>
      <c r="K11" s="193">
        <f>(G11+H11+I11)</f>
        <v>2</v>
      </c>
      <c r="L11" s="212" t="s">
        <v>952</v>
      </c>
      <c r="M11" s="209">
        <v>2</v>
      </c>
      <c r="N11" s="213"/>
      <c r="O11" s="209">
        <v>0</v>
      </c>
      <c r="P11" s="346" t="s">
        <v>788</v>
      </c>
      <c r="Q11" s="347" t="s">
        <v>788</v>
      </c>
      <c r="R11" s="348" t="s">
        <v>788</v>
      </c>
      <c r="S11" s="358" t="s">
        <v>788</v>
      </c>
      <c r="T11" s="358">
        <v>2</v>
      </c>
      <c r="U11" s="360">
        <v>1</v>
      </c>
      <c r="V11" s="530" t="s">
        <v>788</v>
      </c>
      <c r="W11" s="530"/>
      <c r="X11" s="531"/>
    </row>
    <row r="12" spans="1:24" ht="37.15" customHeight="1">
      <c r="A12" s="413" t="s">
        <v>953</v>
      </c>
      <c r="B12" s="532" t="s">
        <v>954</v>
      </c>
      <c r="C12" s="308" t="s">
        <v>955</v>
      </c>
      <c r="D12" s="195" t="s">
        <v>956</v>
      </c>
      <c r="E12" s="191" t="s">
        <v>957</v>
      </c>
      <c r="F12" s="192">
        <v>1</v>
      </c>
      <c r="G12" s="15">
        <v>1</v>
      </c>
      <c r="H12" s="17"/>
      <c r="I12" s="17"/>
      <c r="J12" s="17"/>
      <c r="K12" s="193">
        <f t="shared" ref="K12:K19" si="0">(G12+H12+I12+J12)</f>
        <v>1</v>
      </c>
      <c r="L12" s="212" t="s">
        <v>958</v>
      </c>
      <c r="M12" s="209">
        <v>1</v>
      </c>
      <c r="N12" s="212"/>
      <c r="O12" s="209">
        <v>0</v>
      </c>
      <c r="P12" s="349" t="s">
        <v>788</v>
      </c>
      <c r="Q12" s="347" t="s">
        <v>788</v>
      </c>
      <c r="R12" s="350" t="s">
        <v>788</v>
      </c>
      <c r="S12" s="358" t="s">
        <v>788</v>
      </c>
      <c r="T12" s="358">
        <v>1</v>
      </c>
      <c r="U12" s="360">
        <v>1</v>
      </c>
      <c r="V12" s="535" t="s">
        <v>788</v>
      </c>
      <c r="W12" s="535"/>
      <c r="X12" s="536"/>
    </row>
    <row r="13" spans="1:24" ht="34.15" customHeight="1">
      <c r="A13" s="529"/>
      <c r="B13" s="533"/>
      <c r="C13" s="196" t="s">
        <v>959</v>
      </c>
      <c r="D13" s="195" t="s">
        <v>959</v>
      </c>
      <c r="E13" s="191" t="s">
        <v>40</v>
      </c>
      <c r="F13" s="192" t="s">
        <v>960</v>
      </c>
      <c r="G13" s="17"/>
      <c r="H13" s="17"/>
      <c r="I13" s="17"/>
      <c r="J13" s="17"/>
      <c r="K13" s="193">
        <f t="shared" si="0"/>
        <v>0</v>
      </c>
      <c r="L13" s="229" t="s">
        <v>961</v>
      </c>
      <c r="M13" s="209">
        <v>1</v>
      </c>
      <c r="N13" s="229" t="s">
        <v>962</v>
      </c>
      <c r="O13" s="209">
        <v>1</v>
      </c>
      <c r="P13" s="346" t="s">
        <v>788</v>
      </c>
      <c r="Q13" s="347" t="s">
        <v>788</v>
      </c>
      <c r="R13" s="349" t="s">
        <v>963</v>
      </c>
      <c r="S13" s="358">
        <v>1</v>
      </c>
      <c r="T13" s="358">
        <v>3</v>
      </c>
      <c r="U13" s="360">
        <v>1</v>
      </c>
      <c r="V13" s="535" t="s">
        <v>963</v>
      </c>
      <c r="W13" s="535"/>
      <c r="X13" s="537"/>
    </row>
    <row r="14" spans="1:24" ht="40.9" customHeight="1">
      <c r="A14" s="529"/>
      <c r="B14" s="534"/>
      <c r="C14" s="196" t="s">
        <v>964</v>
      </c>
      <c r="D14" s="195" t="s">
        <v>956</v>
      </c>
      <c r="E14" s="191" t="s">
        <v>957</v>
      </c>
      <c r="F14" s="192">
        <v>2</v>
      </c>
      <c r="G14" s="15">
        <v>1</v>
      </c>
      <c r="H14" s="17"/>
      <c r="I14" s="15">
        <v>1</v>
      </c>
      <c r="J14" s="17"/>
      <c r="K14" s="193">
        <f t="shared" si="0"/>
        <v>2</v>
      </c>
      <c r="L14" s="212" t="s">
        <v>958</v>
      </c>
      <c r="M14" s="209">
        <v>1</v>
      </c>
      <c r="N14" s="229"/>
      <c r="O14" s="209">
        <v>0</v>
      </c>
      <c r="P14" s="349" t="s">
        <v>965</v>
      </c>
      <c r="Q14" s="347">
        <v>0</v>
      </c>
      <c r="R14" s="349" t="s">
        <v>966</v>
      </c>
      <c r="S14" s="358">
        <v>1</v>
      </c>
      <c r="T14" s="358">
        <v>2</v>
      </c>
      <c r="U14" s="360">
        <v>0.98</v>
      </c>
      <c r="V14" s="351" t="s">
        <v>788</v>
      </c>
      <c r="W14" s="352" t="s">
        <v>788</v>
      </c>
      <c r="X14" s="350" t="s">
        <v>788</v>
      </c>
    </row>
    <row r="15" spans="1:24" ht="38.450000000000003" customHeight="1">
      <c r="A15" s="529"/>
      <c r="B15" s="532" t="s">
        <v>967</v>
      </c>
      <c r="C15" s="252" t="s">
        <v>968</v>
      </c>
      <c r="D15" s="252" t="s">
        <v>969</v>
      </c>
      <c r="E15" s="191" t="s">
        <v>957</v>
      </c>
      <c r="F15" s="192" t="s">
        <v>960</v>
      </c>
      <c r="G15" s="17"/>
      <c r="H15" s="15">
        <v>1</v>
      </c>
      <c r="I15" s="17"/>
      <c r="J15" s="17">
        <v>1</v>
      </c>
      <c r="K15" s="193">
        <f t="shared" si="0"/>
        <v>2</v>
      </c>
      <c r="L15" s="212" t="s">
        <v>958</v>
      </c>
      <c r="M15" s="209">
        <v>1</v>
      </c>
      <c r="N15" s="247"/>
      <c r="O15" s="209">
        <v>0</v>
      </c>
      <c r="P15" s="353" t="s">
        <v>970</v>
      </c>
      <c r="Q15" s="347">
        <v>1</v>
      </c>
      <c r="R15" s="349" t="s">
        <v>966</v>
      </c>
      <c r="S15" s="358">
        <v>1</v>
      </c>
      <c r="T15" s="358">
        <v>3</v>
      </c>
      <c r="U15" s="360">
        <v>0.98</v>
      </c>
      <c r="V15" s="526" t="s">
        <v>971</v>
      </c>
      <c r="W15" s="526"/>
      <c r="X15" s="538"/>
    </row>
    <row r="16" spans="1:24" ht="43.15" customHeight="1">
      <c r="A16" s="529"/>
      <c r="B16" s="533"/>
      <c r="C16" s="196" t="s">
        <v>972</v>
      </c>
      <c r="D16" s="195" t="s">
        <v>973</v>
      </c>
      <c r="E16" s="191" t="s">
        <v>957</v>
      </c>
      <c r="F16" s="192">
        <v>1</v>
      </c>
      <c r="G16" s="15">
        <v>1</v>
      </c>
      <c r="H16" s="17"/>
      <c r="I16" s="17"/>
      <c r="J16" s="17"/>
      <c r="K16" s="13">
        <f t="shared" si="0"/>
        <v>1</v>
      </c>
      <c r="L16" s="246" t="s">
        <v>974</v>
      </c>
      <c r="M16" s="209">
        <v>1</v>
      </c>
      <c r="N16" s="226"/>
      <c r="O16" s="209">
        <v>0</v>
      </c>
      <c r="P16" s="353" t="s">
        <v>788</v>
      </c>
      <c r="Q16" s="347" t="s">
        <v>788</v>
      </c>
      <c r="R16" s="354" t="s">
        <v>788</v>
      </c>
      <c r="S16" s="358" t="s">
        <v>788</v>
      </c>
      <c r="T16" s="358">
        <v>1</v>
      </c>
      <c r="U16" s="360">
        <v>1</v>
      </c>
      <c r="V16" s="526" t="s">
        <v>788</v>
      </c>
      <c r="W16" s="526"/>
      <c r="X16" s="538"/>
    </row>
    <row r="17" spans="1:24" ht="46.15" customHeight="1">
      <c r="A17" s="529"/>
      <c r="B17" s="533"/>
      <c r="C17" s="252" t="s">
        <v>975</v>
      </c>
      <c r="D17" s="195" t="s">
        <v>976</v>
      </c>
      <c r="E17" s="191" t="s">
        <v>40</v>
      </c>
      <c r="F17" s="192">
        <v>4</v>
      </c>
      <c r="G17" s="17">
        <v>1</v>
      </c>
      <c r="H17" s="17">
        <v>1</v>
      </c>
      <c r="I17" s="17">
        <v>1</v>
      </c>
      <c r="J17" s="15">
        <v>1</v>
      </c>
      <c r="K17" s="13">
        <f t="shared" si="0"/>
        <v>4</v>
      </c>
      <c r="L17" s="247" t="s">
        <v>977</v>
      </c>
      <c r="M17" s="209">
        <v>1</v>
      </c>
      <c r="N17" s="257" t="s">
        <v>978</v>
      </c>
      <c r="O17" s="209">
        <v>1</v>
      </c>
      <c r="P17" s="353" t="s">
        <v>979</v>
      </c>
      <c r="Q17" s="347">
        <v>1</v>
      </c>
      <c r="R17" s="237" t="s">
        <v>980</v>
      </c>
      <c r="S17" s="358">
        <v>1</v>
      </c>
      <c r="T17" s="358">
        <v>4</v>
      </c>
      <c r="U17" s="360">
        <v>1</v>
      </c>
      <c r="V17" s="539" t="s">
        <v>788</v>
      </c>
      <c r="W17" s="540"/>
      <c r="X17" s="541"/>
    </row>
    <row r="18" spans="1:24" ht="50.45" customHeight="1">
      <c r="A18" s="529"/>
      <c r="B18" s="533"/>
      <c r="C18" s="252" t="s">
        <v>981</v>
      </c>
      <c r="D18" s="195" t="s">
        <v>982</v>
      </c>
      <c r="E18" s="191" t="s">
        <v>983</v>
      </c>
      <c r="F18" s="192">
        <v>1</v>
      </c>
      <c r="G18" s="15">
        <v>1</v>
      </c>
      <c r="H18" s="17"/>
      <c r="I18" s="15"/>
      <c r="J18" s="17"/>
      <c r="K18" s="13">
        <f t="shared" si="0"/>
        <v>1</v>
      </c>
      <c r="L18" s="247" t="s">
        <v>984</v>
      </c>
      <c r="M18" s="209">
        <v>1</v>
      </c>
      <c r="N18" s="247"/>
      <c r="O18" s="258">
        <v>0</v>
      </c>
      <c r="P18" s="353" t="s">
        <v>788</v>
      </c>
      <c r="Q18" s="347" t="s">
        <v>788</v>
      </c>
      <c r="R18" s="237" t="s">
        <v>788</v>
      </c>
      <c r="S18" s="358" t="s">
        <v>788</v>
      </c>
      <c r="T18" s="358">
        <v>1</v>
      </c>
      <c r="U18" s="360">
        <v>1</v>
      </c>
      <c r="V18" s="542"/>
      <c r="W18" s="543"/>
      <c r="X18" s="544"/>
    </row>
    <row r="19" spans="1:24" ht="42.6" customHeight="1">
      <c r="A19" s="414"/>
      <c r="B19" s="534"/>
      <c r="C19" s="195" t="s">
        <v>985</v>
      </c>
      <c r="D19" s="195" t="s">
        <v>986</v>
      </c>
      <c r="E19" s="191" t="s">
        <v>40</v>
      </c>
      <c r="F19" s="192" t="s">
        <v>960</v>
      </c>
      <c r="G19" s="17">
        <v>1</v>
      </c>
      <c r="H19" s="17"/>
      <c r="I19" s="15">
        <v>1</v>
      </c>
      <c r="J19" s="17"/>
      <c r="K19" s="13">
        <f t="shared" si="0"/>
        <v>2</v>
      </c>
      <c r="L19" s="247" t="s">
        <v>984</v>
      </c>
      <c r="M19" s="209">
        <v>1</v>
      </c>
      <c r="N19" s="249"/>
      <c r="O19" s="209">
        <v>0</v>
      </c>
      <c r="P19" s="353" t="s">
        <v>987</v>
      </c>
      <c r="Q19" s="347">
        <v>1</v>
      </c>
      <c r="R19" s="354" t="s">
        <v>788</v>
      </c>
      <c r="S19" s="358" t="s">
        <v>788</v>
      </c>
      <c r="T19" s="358">
        <v>2</v>
      </c>
      <c r="U19" s="360">
        <v>1</v>
      </c>
      <c r="V19" s="526" t="s">
        <v>788</v>
      </c>
      <c r="W19" s="526"/>
      <c r="X19" s="527"/>
    </row>
    <row r="20" spans="1:24" ht="54.6" customHeight="1">
      <c r="A20" s="524" t="s">
        <v>988</v>
      </c>
      <c r="B20" s="335" t="s">
        <v>989</v>
      </c>
      <c r="C20" s="195" t="s">
        <v>990</v>
      </c>
      <c r="D20" s="195" t="s">
        <v>991</v>
      </c>
      <c r="E20" s="191" t="s">
        <v>983</v>
      </c>
      <c r="F20" s="192">
        <v>1</v>
      </c>
      <c r="G20" s="17"/>
      <c r="H20" s="17"/>
      <c r="I20" s="15">
        <v>1</v>
      </c>
      <c r="J20" s="17"/>
      <c r="K20" s="13">
        <v>1</v>
      </c>
      <c r="L20" s="246"/>
      <c r="M20" s="209">
        <v>0</v>
      </c>
      <c r="N20" s="249"/>
      <c r="O20" s="209"/>
      <c r="P20" s="353" t="s">
        <v>992</v>
      </c>
      <c r="Q20" s="355">
        <v>0.93</v>
      </c>
      <c r="R20" s="354" t="s">
        <v>993</v>
      </c>
      <c r="S20" s="358" t="s">
        <v>788</v>
      </c>
      <c r="T20" s="359">
        <v>0.93</v>
      </c>
      <c r="U20" s="360">
        <v>1.07</v>
      </c>
      <c r="V20" s="526" t="s">
        <v>788</v>
      </c>
      <c r="W20" s="526"/>
      <c r="X20" s="527"/>
    </row>
    <row r="21" spans="1:24" ht="51.6" customHeight="1">
      <c r="A21" s="525"/>
      <c r="B21" s="194" t="s">
        <v>994</v>
      </c>
      <c r="C21" s="195" t="s">
        <v>995</v>
      </c>
      <c r="D21" s="195" t="s">
        <v>996</v>
      </c>
      <c r="E21" s="191" t="s">
        <v>997</v>
      </c>
      <c r="F21" s="192">
        <v>4</v>
      </c>
      <c r="G21" s="17">
        <v>1</v>
      </c>
      <c r="H21" s="17">
        <v>1</v>
      </c>
      <c r="I21" s="17">
        <v>1</v>
      </c>
      <c r="J21" s="17">
        <v>1</v>
      </c>
      <c r="K21" s="13">
        <f>(G21+H21+I21+J21)</f>
        <v>4</v>
      </c>
      <c r="L21" s="246" t="s">
        <v>998</v>
      </c>
      <c r="M21" s="209">
        <v>1</v>
      </c>
      <c r="N21" s="246" t="s">
        <v>998</v>
      </c>
      <c r="O21" s="209">
        <v>1</v>
      </c>
      <c r="P21" s="353" t="s">
        <v>998</v>
      </c>
      <c r="Q21" s="347">
        <v>1</v>
      </c>
      <c r="R21" s="354" t="s">
        <v>998</v>
      </c>
      <c r="S21" s="358">
        <v>1</v>
      </c>
      <c r="T21" s="359">
        <v>1</v>
      </c>
      <c r="U21" s="360">
        <v>1</v>
      </c>
      <c r="V21" s="526" t="s">
        <v>999</v>
      </c>
      <c r="W21" s="526"/>
      <c r="X21" s="527"/>
    </row>
    <row r="22" spans="1:24" ht="60" customHeight="1">
      <c r="A22" s="528" t="s">
        <v>1000</v>
      </c>
      <c r="B22" s="190" t="s">
        <v>1001</v>
      </c>
      <c r="C22" s="195" t="s">
        <v>1002</v>
      </c>
      <c r="D22" s="195" t="s">
        <v>1003</v>
      </c>
      <c r="E22" s="191" t="s">
        <v>997</v>
      </c>
      <c r="F22" s="192">
        <v>2</v>
      </c>
      <c r="G22" s="17"/>
      <c r="H22" s="17">
        <v>1</v>
      </c>
      <c r="I22" s="17"/>
      <c r="J22" s="17">
        <v>1</v>
      </c>
      <c r="K22" s="13">
        <f>(G22+H22+I22+J22)</f>
        <v>2</v>
      </c>
      <c r="L22" s="248"/>
      <c r="M22" s="209">
        <v>0</v>
      </c>
      <c r="N22" s="246" t="s">
        <v>1004</v>
      </c>
      <c r="O22" s="209">
        <v>1</v>
      </c>
      <c r="P22" s="353" t="s">
        <v>788</v>
      </c>
      <c r="Q22" s="347" t="s">
        <v>788</v>
      </c>
      <c r="R22" s="246" t="s">
        <v>1004</v>
      </c>
      <c r="S22" s="358">
        <v>1</v>
      </c>
      <c r="T22" s="358">
        <v>1</v>
      </c>
      <c r="U22" s="360">
        <v>1</v>
      </c>
      <c r="V22" s="526" t="s">
        <v>788</v>
      </c>
      <c r="W22" s="526"/>
      <c r="X22" s="527"/>
    </row>
    <row r="23" spans="1:24" ht="48" customHeight="1">
      <c r="A23" s="528"/>
      <c r="B23" s="413" t="s">
        <v>1005</v>
      </c>
      <c r="C23" s="195" t="s">
        <v>1006</v>
      </c>
      <c r="D23" s="195" t="s">
        <v>1007</v>
      </c>
      <c r="E23" s="191" t="s">
        <v>997</v>
      </c>
      <c r="F23" s="192">
        <v>2</v>
      </c>
      <c r="G23" s="17">
        <v>1</v>
      </c>
      <c r="H23" s="17"/>
      <c r="I23" s="17"/>
      <c r="J23" s="17">
        <v>1</v>
      </c>
      <c r="K23" s="13">
        <f>(G23+H23+I23+J23)</f>
        <v>2</v>
      </c>
      <c r="L23" s="246" t="s">
        <v>1008</v>
      </c>
      <c r="M23" s="209">
        <v>1</v>
      </c>
      <c r="N23" s="246"/>
      <c r="O23" s="209"/>
      <c r="P23" s="353" t="s">
        <v>788</v>
      </c>
      <c r="Q23" s="347" t="s">
        <v>788</v>
      </c>
      <c r="R23" s="354" t="s">
        <v>1009</v>
      </c>
      <c r="S23" s="358">
        <v>1</v>
      </c>
      <c r="T23" s="358">
        <v>2</v>
      </c>
      <c r="U23" s="360">
        <v>1</v>
      </c>
      <c r="V23" s="526" t="s">
        <v>788</v>
      </c>
      <c r="W23" s="526"/>
      <c r="X23" s="527"/>
    </row>
    <row r="24" spans="1:24" ht="41.45" customHeight="1">
      <c r="A24" s="528"/>
      <c r="B24" s="529"/>
      <c r="C24" s="195" t="s">
        <v>1010</v>
      </c>
      <c r="D24" s="195" t="s">
        <v>1011</v>
      </c>
      <c r="E24" s="191" t="s">
        <v>997</v>
      </c>
      <c r="F24" s="334">
        <v>0.8</v>
      </c>
      <c r="G24" s="17"/>
      <c r="H24" s="333">
        <v>0.8</v>
      </c>
      <c r="I24" s="17"/>
      <c r="J24" s="333">
        <v>0.8</v>
      </c>
      <c r="K24" s="332">
        <v>0.8</v>
      </c>
      <c r="L24" s="248"/>
      <c r="M24" s="209">
        <v>0</v>
      </c>
      <c r="N24" s="246" t="s">
        <v>1012</v>
      </c>
      <c r="O24" s="331">
        <v>0.84</v>
      </c>
      <c r="P24" s="353" t="s">
        <v>788</v>
      </c>
      <c r="Q24" s="347" t="s">
        <v>788</v>
      </c>
      <c r="R24" s="200" t="s">
        <v>1013</v>
      </c>
      <c r="S24" s="359">
        <v>0.94</v>
      </c>
      <c r="T24" s="359">
        <v>0.89</v>
      </c>
      <c r="U24" s="360">
        <f>T24/F24</f>
        <v>1.1125</v>
      </c>
      <c r="V24" s="526" t="s">
        <v>788</v>
      </c>
      <c r="W24" s="526"/>
      <c r="X24" s="527"/>
    </row>
    <row r="25" spans="1:24" ht="52.15" customHeight="1">
      <c r="A25" s="528"/>
      <c r="B25" s="529"/>
      <c r="C25" s="195" t="s">
        <v>1014</v>
      </c>
      <c r="D25" s="195" t="s">
        <v>1015</v>
      </c>
      <c r="E25" s="191" t="s">
        <v>997</v>
      </c>
      <c r="F25" s="192">
        <v>2</v>
      </c>
      <c r="G25" s="17"/>
      <c r="H25" s="17">
        <v>1</v>
      </c>
      <c r="I25" s="17"/>
      <c r="J25" s="17">
        <v>1</v>
      </c>
      <c r="K25" s="13">
        <f t="shared" ref="K25:K38" si="1">(G25+H25+I25+J25)</f>
        <v>2</v>
      </c>
      <c r="L25" s="246"/>
      <c r="M25" s="209">
        <v>0</v>
      </c>
      <c r="N25" s="211" t="s">
        <v>1016</v>
      </c>
      <c r="O25" s="209">
        <v>1</v>
      </c>
      <c r="P25" s="357" t="s">
        <v>788</v>
      </c>
      <c r="Q25" s="347" t="s">
        <v>788</v>
      </c>
      <c r="R25" s="354" t="s">
        <v>1017</v>
      </c>
      <c r="S25" s="358">
        <v>1</v>
      </c>
      <c r="T25" s="358">
        <v>1</v>
      </c>
      <c r="U25" s="360">
        <v>1</v>
      </c>
      <c r="V25" s="526" t="s">
        <v>788</v>
      </c>
      <c r="W25" s="526"/>
      <c r="X25" s="527"/>
    </row>
    <row r="26" spans="1:24" ht="71.45" customHeight="1">
      <c r="A26" s="528"/>
      <c r="B26" s="529"/>
      <c r="C26" s="195" t="s">
        <v>1018</v>
      </c>
      <c r="D26" s="195" t="s">
        <v>1019</v>
      </c>
      <c r="E26" s="191" t="s">
        <v>997</v>
      </c>
      <c r="F26" s="192" t="s">
        <v>1020</v>
      </c>
      <c r="G26" s="17"/>
      <c r="H26" s="17"/>
      <c r="I26" s="17">
        <v>1</v>
      </c>
      <c r="J26" s="17"/>
      <c r="K26" s="13">
        <f t="shared" si="1"/>
        <v>1</v>
      </c>
      <c r="L26" s="246" t="s">
        <v>1021</v>
      </c>
      <c r="M26" s="209">
        <v>1</v>
      </c>
      <c r="N26" s="211" t="s">
        <v>1022</v>
      </c>
      <c r="O26" s="209">
        <v>1</v>
      </c>
      <c r="P26" s="357" t="s">
        <v>788</v>
      </c>
      <c r="Q26" s="347" t="s">
        <v>788</v>
      </c>
      <c r="R26" s="354" t="s">
        <v>1023</v>
      </c>
      <c r="S26" s="358">
        <v>1</v>
      </c>
      <c r="T26" s="358">
        <v>3</v>
      </c>
      <c r="U26" s="360">
        <v>1</v>
      </c>
      <c r="V26" s="526" t="s">
        <v>788</v>
      </c>
      <c r="W26" s="526"/>
      <c r="X26" s="527"/>
    </row>
    <row r="27" spans="1:24" ht="64.150000000000006" customHeight="1">
      <c r="A27" s="528"/>
      <c r="B27" s="414"/>
      <c r="C27" s="195" t="s">
        <v>1024</v>
      </c>
      <c r="D27" s="195" t="s">
        <v>1025</v>
      </c>
      <c r="E27" s="191" t="s">
        <v>997</v>
      </c>
      <c r="F27" s="192">
        <v>1</v>
      </c>
      <c r="G27" s="17">
        <v>1</v>
      </c>
      <c r="H27" s="17"/>
      <c r="I27" s="17"/>
      <c r="J27" s="17">
        <v>1</v>
      </c>
      <c r="K27" s="13">
        <f t="shared" si="1"/>
        <v>2</v>
      </c>
      <c r="L27" s="246" t="s">
        <v>1008</v>
      </c>
      <c r="M27" s="209">
        <v>1</v>
      </c>
      <c r="N27" s="211"/>
      <c r="O27" s="209">
        <v>0</v>
      </c>
      <c r="P27" s="353" t="s">
        <v>788</v>
      </c>
      <c r="Q27" s="347" t="s">
        <v>788</v>
      </c>
      <c r="R27" s="354" t="s">
        <v>1009</v>
      </c>
      <c r="S27" s="358">
        <v>1</v>
      </c>
      <c r="T27" s="358">
        <v>2</v>
      </c>
      <c r="U27" s="360">
        <v>1</v>
      </c>
      <c r="V27" s="526" t="s">
        <v>788</v>
      </c>
      <c r="W27" s="526"/>
      <c r="X27" s="527"/>
    </row>
    <row r="28" spans="1:24" ht="62.45" customHeight="1">
      <c r="A28" s="528"/>
      <c r="B28" s="411" t="s">
        <v>1026</v>
      </c>
      <c r="C28" s="195" t="s">
        <v>1027</v>
      </c>
      <c r="D28" s="195" t="s">
        <v>1028</v>
      </c>
      <c r="E28" s="191" t="s">
        <v>1029</v>
      </c>
      <c r="F28" s="192">
        <v>1</v>
      </c>
      <c r="G28" s="17">
        <v>1</v>
      </c>
      <c r="H28" s="17"/>
      <c r="I28" s="17"/>
      <c r="J28" s="17"/>
      <c r="K28" s="13">
        <f t="shared" si="1"/>
        <v>1</v>
      </c>
      <c r="L28" s="211" t="s">
        <v>1030</v>
      </c>
      <c r="M28" s="209">
        <v>1</v>
      </c>
      <c r="N28" s="211"/>
      <c r="O28" s="209">
        <v>0</v>
      </c>
      <c r="P28" s="353" t="s">
        <v>788</v>
      </c>
      <c r="Q28" s="347" t="s">
        <v>788</v>
      </c>
      <c r="R28" s="354" t="s">
        <v>788</v>
      </c>
      <c r="S28" s="358" t="s">
        <v>788</v>
      </c>
      <c r="T28" s="358">
        <v>1</v>
      </c>
      <c r="U28" s="360">
        <v>1</v>
      </c>
      <c r="V28" s="526" t="s">
        <v>788</v>
      </c>
      <c r="W28" s="526"/>
      <c r="X28" s="527"/>
    </row>
    <row r="29" spans="1:24" ht="74.25" customHeight="1">
      <c r="A29" s="528"/>
      <c r="B29" s="411"/>
      <c r="C29" s="195" t="s">
        <v>1031</v>
      </c>
      <c r="D29" s="252" t="s">
        <v>1032</v>
      </c>
      <c r="E29" s="191" t="s">
        <v>1029</v>
      </c>
      <c r="F29" s="192">
        <v>0</v>
      </c>
      <c r="G29" s="330"/>
      <c r="H29" s="17"/>
      <c r="I29" s="17"/>
      <c r="J29" s="260"/>
      <c r="K29" s="13">
        <f t="shared" si="1"/>
        <v>0</v>
      </c>
      <c r="L29" s="253" t="s">
        <v>1033</v>
      </c>
      <c r="M29" s="209">
        <v>0</v>
      </c>
      <c r="N29" s="336" t="s">
        <v>1033</v>
      </c>
      <c r="O29" s="209">
        <v>0</v>
      </c>
      <c r="P29" s="357" t="s">
        <v>1033</v>
      </c>
      <c r="Q29" s="347" t="s">
        <v>788</v>
      </c>
      <c r="R29" s="356" t="s">
        <v>1033</v>
      </c>
      <c r="S29" s="358" t="s">
        <v>788</v>
      </c>
      <c r="T29" s="358">
        <v>0</v>
      </c>
      <c r="U29" s="360">
        <v>1</v>
      </c>
      <c r="V29" s="526" t="s">
        <v>788</v>
      </c>
      <c r="W29" s="526"/>
      <c r="X29" s="527"/>
    </row>
    <row r="30" spans="1:24" ht="84" customHeight="1">
      <c r="A30" s="528"/>
      <c r="B30" s="411"/>
      <c r="C30" s="195" t="s">
        <v>1034</v>
      </c>
      <c r="D30" s="252" t="s">
        <v>1035</v>
      </c>
      <c r="E30" s="191" t="s">
        <v>1036</v>
      </c>
      <c r="F30" s="56">
        <v>2</v>
      </c>
      <c r="G30" s="330">
        <v>1</v>
      </c>
      <c r="H30" s="17"/>
      <c r="I30" s="17">
        <v>1</v>
      </c>
      <c r="J30" s="330"/>
      <c r="K30" s="13">
        <f t="shared" si="1"/>
        <v>2</v>
      </c>
      <c r="L30" s="211" t="s">
        <v>1037</v>
      </c>
      <c r="M30" s="209">
        <v>1</v>
      </c>
      <c r="N30" s="211"/>
      <c r="O30" s="209">
        <v>0</v>
      </c>
      <c r="P30" s="353" t="s">
        <v>788</v>
      </c>
      <c r="Q30" s="347">
        <v>0</v>
      </c>
      <c r="R30" s="354" t="s">
        <v>1038</v>
      </c>
      <c r="S30" s="358">
        <v>1</v>
      </c>
      <c r="T30" s="358">
        <v>2</v>
      </c>
      <c r="U30" s="360">
        <v>1</v>
      </c>
      <c r="V30" s="570" t="s">
        <v>788</v>
      </c>
      <c r="W30" s="570"/>
      <c r="X30" s="571"/>
    </row>
    <row r="31" spans="1:24" ht="41.45">
      <c r="A31" s="528"/>
      <c r="B31" s="411"/>
      <c r="C31" s="195" t="s">
        <v>1039</v>
      </c>
      <c r="D31" s="252" t="s">
        <v>1040</v>
      </c>
      <c r="E31" s="191" t="s">
        <v>997</v>
      </c>
      <c r="F31" s="56">
        <v>2</v>
      </c>
      <c r="G31" s="330">
        <v>1</v>
      </c>
      <c r="H31" s="17"/>
      <c r="I31" s="17">
        <v>1</v>
      </c>
      <c r="J31" s="17"/>
      <c r="K31" s="13">
        <f t="shared" si="1"/>
        <v>2</v>
      </c>
      <c r="L31" s="211" t="s">
        <v>1041</v>
      </c>
      <c r="M31" s="209">
        <v>1</v>
      </c>
      <c r="N31" s="211"/>
      <c r="O31" s="209"/>
      <c r="P31" s="353" t="s">
        <v>1042</v>
      </c>
      <c r="Q31" s="347">
        <v>1</v>
      </c>
      <c r="R31" s="354" t="s">
        <v>788</v>
      </c>
      <c r="S31" s="358" t="s">
        <v>788</v>
      </c>
      <c r="T31" s="358">
        <v>2</v>
      </c>
      <c r="U31" s="360">
        <v>1</v>
      </c>
      <c r="V31" s="570" t="s">
        <v>788</v>
      </c>
      <c r="W31" s="570"/>
      <c r="X31" s="571"/>
    </row>
    <row r="32" spans="1:24" ht="101.25">
      <c r="A32" s="528"/>
      <c r="B32" s="411"/>
      <c r="C32" s="195" t="s">
        <v>1043</v>
      </c>
      <c r="D32" s="252" t="s">
        <v>1044</v>
      </c>
      <c r="E32" s="191" t="s">
        <v>1045</v>
      </c>
      <c r="F32" s="56">
        <v>2</v>
      </c>
      <c r="G32" s="330"/>
      <c r="H32" s="17">
        <v>1</v>
      </c>
      <c r="I32" s="17"/>
      <c r="J32" s="17">
        <v>1</v>
      </c>
      <c r="K32" s="13">
        <f t="shared" si="1"/>
        <v>2</v>
      </c>
      <c r="L32" s="211"/>
      <c r="M32" s="209"/>
      <c r="N32" s="211" t="s">
        <v>1046</v>
      </c>
      <c r="O32" s="209">
        <v>1</v>
      </c>
      <c r="P32" s="353" t="s">
        <v>788</v>
      </c>
      <c r="Q32" s="347" t="s">
        <v>788</v>
      </c>
      <c r="R32" s="211" t="s">
        <v>1046</v>
      </c>
      <c r="S32" s="358">
        <v>1</v>
      </c>
      <c r="T32" s="358">
        <v>1</v>
      </c>
      <c r="U32" s="360">
        <v>0.5</v>
      </c>
      <c r="V32" s="570" t="s">
        <v>788</v>
      </c>
      <c r="W32" s="570"/>
      <c r="X32" s="571"/>
    </row>
    <row r="33" spans="1:24" ht="96.6">
      <c r="A33" s="528"/>
      <c r="B33" s="23" t="s">
        <v>1047</v>
      </c>
      <c r="C33" s="195" t="s">
        <v>1048</v>
      </c>
      <c r="D33" s="252" t="s">
        <v>1049</v>
      </c>
      <c r="E33" s="191" t="s">
        <v>1050</v>
      </c>
      <c r="F33" s="56">
        <v>1</v>
      </c>
      <c r="G33" s="330"/>
      <c r="H33" s="17"/>
      <c r="I33" s="17"/>
      <c r="J33" s="17">
        <v>1</v>
      </c>
      <c r="K33" s="13">
        <f t="shared" si="1"/>
        <v>1</v>
      </c>
      <c r="L33" s="211"/>
      <c r="M33" s="209"/>
      <c r="N33" s="211"/>
      <c r="O33" s="209"/>
      <c r="P33" s="353" t="s">
        <v>788</v>
      </c>
      <c r="Q33" s="347" t="s">
        <v>788</v>
      </c>
      <c r="R33" s="354" t="s">
        <v>1051</v>
      </c>
      <c r="S33" s="358">
        <v>1</v>
      </c>
      <c r="T33" s="358">
        <v>1</v>
      </c>
      <c r="U33" s="360">
        <v>1</v>
      </c>
      <c r="V33" s="570" t="s">
        <v>788</v>
      </c>
      <c r="W33" s="570"/>
      <c r="X33" s="571"/>
    </row>
    <row r="34" spans="1:24" ht="51" customHeight="1">
      <c r="A34" s="522" t="s">
        <v>1052</v>
      </c>
      <c r="B34" s="523" t="s">
        <v>1053</v>
      </c>
      <c r="C34" s="195" t="s">
        <v>1054</v>
      </c>
      <c r="D34" s="252" t="s">
        <v>1055</v>
      </c>
      <c r="E34" s="191" t="s">
        <v>1029</v>
      </c>
      <c r="F34" s="56" t="s">
        <v>960</v>
      </c>
      <c r="G34" s="330">
        <v>1</v>
      </c>
      <c r="H34" s="17">
        <v>1</v>
      </c>
      <c r="I34" s="17">
        <v>1</v>
      </c>
      <c r="J34" s="260">
        <v>1</v>
      </c>
      <c r="K34" s="13">
        <f t="shared" si="1"/>
        <v>4</v>
      </c>
      <c r="L34" s="211"/>
      <c r="M34" s="209">
        <v>1</v>
      </c>
      <c r="N34" s="211"/>
      <c r="O34" s="209">
        <v>1</v>
      </c>
      <c r="P34" s="353" t="s">
        <v>788</v>
      </c>
      <c r="Q34" s="347" t="s">
        <v>788</v>
      </c>
      <c r="R34" s="354" t="s">
        <v>1056</v>
      </c>
      <c r="S34" s="358">
        <v>1</v>
      </c>
      <c r="T34" s="358">
        <v>2</v>
      </c>
      <c r="U34" s="360">
        <v>1</v>
      </c>
      <c r="V34" s="570" t="s">
        <v>788</v>
      </c>
      <c r="W34" s="570"/>
      <c r="X34" s="571"/>
    </row>
    <row r="35" spans="1:24" ht="66.75" customHeight="1">
      <c r="A35" s="522"/>
      <c r="B35" s="523"/>
      <c r="C35" s="195" t="s">
        <v>1057</v>
      </c>
      <c r="D35" s="252" t="s">
        <v>1058</v>
      </c>
      <c r="E35" s="191" t="s">
        <v>1029</v>
      </c>
      <c r="F35" s="56" t="s">
        <v>960</v>
      </c>
      <c r="G35" s="330"/>
      <c r="H35" s="17"/>
      <c r="I35" s="17"/>
      <c r="J35" s="260"/>
      <c r="K35" s="13">
        <f t="shared" si="1"/>
        <v>0</v>
      </c>
      <c r="L35" s="211"/>
      <c r="M35" s="209"/>
      <c r="N35" s="211"/>
      <c r="O35" s="209"/>
      <c r="P35" s="353" t="s">
        <v>1059</v>
      </c>
      <c r="Q35" s="347">
        <v>1</v>
      </c>
      <c r="R35" s="354" t="s">
        <v>1059</v>
      </c>
      <c r="S35" s="358">
        <v>1</v>
      </c>
      <c r="T35" s="358">
        <v>4</v>
      </c>
      <c r="U35" s="360">
        <v>1</v>
      </c>
      <c r="V35" s="570" t="s">
        <v>788</v>
      </c>
      <c r="W35" s="570"/>
      <c r="X35" s="571"/>
    </row>
    <row r="36" spans="1:24" ht="37.15" customHeight="1">
      <c r="A36" s="522"/>
      <c r="B36" s="523"/>
      <c r="C36" s="195" t="s">
        <v>1060</v>
      </c>
      <c r="D36" s="252" t="s">
        <v>1061</v>
      </c>
      <c r="E36" s="191" t="s">
        <v>1029</v>
      </c>
      <c r="F36" s="56">
        <v>1</v>
      </c>
      <c r="G36" s="330">
        <v>1</v>
      </c>
      <c r="H36" s="17"/>
      <c r="I36" s="17"/>
      <c r="J36" s="260"/>
      <c r="K36" s="13">
        <f t="shared" si="1"/>
        <v>1</v>
      </c>
      <c r="L36" s="211" t="s">
        <v>1062</v>
      </c>
      <c r="M36" s="209">
        <v>1</v>
      </c>
      <c r="N36" s="211"/>
      <c r="O36" s="209"/>
      <c r="P36" s="353" t="s">
        <v>788</v>
      </c>
      <c r="Q36" s="347" t="s">
        <v>788</v>
      </c>
      <c r="R36" s="354" t="s">
        <v>1056</v>
      </c>
      <c r="S36" s="358">
        <v>1</v>
      </c>
      <c r="T36" s="358">
        <v>2</v>
      </c>
      <c r="U36" s="360">
        <v>2</v>
      </c>
      <c r="V36" s="570" t="s">
        <v>788</v>
      </c>
      <c r="W36" s="570"/>
      <c r="X36" s="571"/>
    </row>
    <row r="37" spans="1:24" ht="41.45">
      <c r="A37" s="522"/>
      <c r="B37" s="523"/>
      <c r="C37" s="195" t="s">
        <v>1063</v>
      </c>
      <c r="D37" s="252" t="s">
        <v>1064</v>
      </c>
      <c r="E37" s="191" t="s">
        <v>1029</v>
      </c>
      <c r="F37" s="56">
        <v>1</v>
      </c>
      <c r="G37" s="330"/>
      <c r="H37" s="17"/>
      <c r="I37" s="17">
        <v>1</v>
      </c>
      <c r="J37" s="260"/>
      <c r="K37" s="13">
        <f t="shared" si="1"/>
        <v>1</v>
      </c>
      <c r="L37" s="211" t="s">
        <v>1065</v>
      </c>
      <c r="M37" s="209">
        <v>1</v>
      </c>
      <c r="N37" s="211"/>
      <c r="O37" s="209"/>
      <c r="P37" s="353" t="s">
        <v>788</v>
      </c>
      <c r="Q37" s="347" t="s">
        <v>788</v>
      </c>
      <c r="R37" s="354" t="s">
        <v>788</v>
      </c>
      <c r="S37" s="358" t="s">
        <v>788</v>
      </c>
      <c r="T37" s="358">
        <v>1</v>
      </c>
      <c r="U37" s="360">
        <v>1</v>
      </c>
      <c r="V37" s="570" t="s">
        <v>788</v>
      </c>
      <c r="W37" s="570"/>
      <c r="X37" s="571"/>
    </row>
    <row r="38" spans="1:24" ht="42" customHeight="1">
      <c r="A38" s="522"/>
      <c r="B38" s="523"/>
      <c r="C38" s="195" t="s">
        <v>1066</v>
      </c>
      <c r="D38" s="252" t="s">
        <v>1067</v>
      </c>
      <c r="E38" s="191" t="s">
        <v>1029</v>
      </c>
      <c r="F38" s="56">
        <v>4</v>
      </c>
      <c r="G38" s="330">
        <v>1</v>
      </c>
      <c r="H38" s="17">
        <v>1</v>
      </c>
      <c r="I38" s="17">
        <v>1</v>
      </c>
      <c r="J38" s="17">
        <v>1</v>
      </c>
      <c r="K38" s="13">
        <f t="shared" si="1"/>
        <v>4</v>
      </c>
      <c r="L38" s="211" t="s">
        <v>1068</v>
      </c>
      <c r="M38" s="209">
        <v>1</v>
      </c>
      <c r="N38" s="211" t="s">
        <v>1069</v>
      </c>
      <c r="O38" s="209">
        <v>1</v>
      </c>
      <c r="P38" s="353" t="s">
        <v>1069</v>
      </c>
      <c r="Q38" s="347">
        <v>1</v>
      </c>
      <c r="R38" s="354" t="s">
        <v>1070</v>
      </c>
      <c r="S38" s="358">
        <v>1</v>
      </c>
      <c r="T38" s="358">
        <v>4</v>
      </c>
      <c r="U38" s="360">
        <v>0.35</v>
      </c>
      <c r="V38" s="570" t="s">
        <v>788</v>
      </c>
      <c r="W38" s="570"/>
      <c r="X38" s="571"/>
    </row>
    <row r="39" spans="1:24">
      <c r="U39" s="345"/>
    </row>
  </sheetData>
  <autoFilter ref="A9:CZ38" xr:uid="{CABB6A11-7A0F-448D-B1A1-019AB7CDD3DB}">
    <filterColumn colId="21" showButton="0"/>
    <filterColumn colId="22" showButton="0"/>
  </autoFilter>
  <mergeCells count="51">
    <mergeCell ref="V36:X36"/>
    <mergeCell ref="V37:X37"/>
    <mergeCell ref="V38:X38"/>
    <mergeCell ref="V31:X31"/>
    <mergeCell ref="V32:X32"/>
    <mergeCell ref="V33:X33"/>
    <mergeCell ref="V34:X34"/>
    <mergeCell ref="V35:X35"/>
    <mergeCell ref="V30:X30"/>
    <mergeCell ref="A1:V1"/>
    <mergeCell ref="B2:V2"/>
    <mergeCell ref="B3:V3"/>
    <mergeCell ref="B4:V4"/>
    <mergeCell ref="A5:A6"/>
    <mergeCell ref="C5:E5"/>
    <mergeCell ref="G5:H5"/>
    <mergeCell ref="J5:V5"/>
    <mergeCell ref="C6:E6"/>
    <mergeCell ref="G6:H6"/>
    <mergeCell ref="I6:V6"/>
    <mergeCell ref="B7:V7"/>
    <mergeCell ref="B8:V8"/>
    <mergeCell ref="V9:X9"/>
    <mergeCell ref="A10:A11"/>
    <mergeCell ref="V10:X10"/>
    <mergeCell ref="V11:X11"/>
    <mergeCell ref="A12:A19"/>
    <mergeCell ref="B12:B14"/>
    <mergeCell ref="V12:X12"/>
    <mergeCell ref="V13:X13"/>
    <mergeCell ref="B15:B19"/>
    <mergeCell ref="V15:X15"/>
    <mergeCell ref="V16:X16"/>
    <mergeCell ref="V17:X18"/>
    <mergeCell ref="V19:X19"/>
    <mergeCell ref="A34:A38"/>
    <mergeCell ref="B34:B38"/>
    <mergeCell ref="A20:A21"/>
    <mergeCell ref="V20:X20"/>
    <mergeCell ref="V21:X21"/>
    <mergeCell ref="A22:A33"/>
    <mergeCell ref="V22:X22"/>
    <mergeCell ref="B23:B27"/>
    <mergeCell ref="V23:X23"/>
    <mergeCell ref="V24:X24"/>
    <mergeCell ref="V25:X25"/>
    <mergeCell ref="V26:X26"/>
    <mergeCell ref="V27:X27"/>
    <mergeCell ref="B28:B32"/>
    <mergeCell ref="V28:X28"/>
    <mergeCell ref="V29:X2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F4B9F-FAF3-411F-AAFA-7B219DF839CF}">
  <dimension ref="A1:X23"/>
  <sheetViews>
    <sheetView topLeftCell="N16" zoomScale="80" zoomScaleNormal="80" workbookViewId="0">
      <selection activeCell="N10" sqref="N10"/>
    </sheetView>
  </sheetViews>
  <sheetFormatPr defaultColWidth="11.42578125" defaultRowHeight="12"/>
  <cols>
    <col min="1" max="1" width="32.7109375" style="3" customWidth="1"/>
    <col min="2" max="2" width="60.5703125" style="3" customWidth="1"/>
    <col min="3" max="3" width="12.5703125" style="3" customWidth="1"/>
    <col min="4" max="4" width="12.7109375" style="1" customWidth="1"/>
    <col min="5" max="5" width="18.140625" style="1" customWidth="1"/>
    <col min="6" max="6" width="16.5703125" style="1" customWidth="1"/>
    <col min="7" max="7" width="16.140625" style="1" customWidth="1"/>
    <col min="8" max="8" width="17.5703125" style="1" customWidth="1"/>
    <col min="9" max="9" width="13.7109375" style="4" customWidth="1"/>
    <col min="10" max="10" width="33.7109375" style="1" customWidth="1"/>
    <col min="11" max="11" width="17.85546875" style="1" customWidth="1"/>
    <col min="12" max="12" width="43.42578125" style="1" customWidth="1"/>
    <col min="13" max="13" width="17.7109375" style="1" customWidth="1"/>
    <col min="14" max="14" width="46" style="1" customWidth="1"/>
    <col min="15" max="15" width="17.140625" style="1" customWidth="1"/>
    <col min="16" max="16" width="56.140625" style="1" customWidth="1"/>
    <col min="17" max="17" width="17.7109375" style="1" customWidth="1"/>
    <col min="18" max="18" width="15.140625" style="1" customWidth="1"/>
    <col min="19" max="19" width="13" style="1" customWidth="1"/>
    <col min="20" max="21" width="11.42578125" style="1"/>
    <col min="22" max="22" width="47.7109375" style="1" customWidth="1"/>
    <col min="23" max="16384" width="11.42578125" style="1"/>
  </cols>
  <sheetData>
    <row r="1" spans="1:24" s="62" customFormat="1" ht="78" customHeight="1">
      <c r="A1" s="372" t="s">
        <v>0</v>
      </c>
      <c r="B1" s="373"/>
      <c r="C1" s="373"/>
      <c r="D1" s="373"/>
      <c r="E1" s="373"/>
      <c r="F1" s="373"/>
      <c r="G1" s="373"/>
      <c r="H1" s="373"/>
      <c r="I1" s="373"/>
      <c r="J1" s="373"/>
      <c r="K1" s="373"/>
      <c r="L1" s="373"/>
      <c r="M1" s="373"/>
      <c r="N1" s="373"/>
      <c r="O1" s="373"/>
      <c r="P1" s="373"/>
      <c r="Q1" s="373"/>
      <c r="R1" s="373"/>
      <c r="S1" s="373"/>
      <c r="T1" s="373"/>
      <c r="U1" s="373"/>
      <c r="V1" s="374"/>
    </row>
    <row r="2" spans="1:24" s="62" customFormat="1" ht="39" customHeight="1">
      <c r="A2" s="61" t="s">
        <v>1</v>
      </c>
      <c r="B2" s="375" t="s">
        <v>2</v>
      </c>
      <c r="C2" s="376"/>
      <c r="D2" s="376"/>
      <c r="E2" s="376"/>
      <c r="F2" s="376"/>
      <c r="G2" s="376"/>
      <c r="H2" s="376"/>
      <c r="I2" s="376"/>
      <c r="J2" s="376"/>
      <c r="K2" s="376"/>
      <c r="L2" s="376"/>
      <c r="M2" s="376"/>
      <c r="N2" s="376"/>
      <c r="O2" s="376"/>
      <c r="P2" s="376"/>
      <c r="Q2" s="376"/>
      <c r="R2" s="376"/>
      <c r="S2" s="376"/>
      <c r="T2" s="376"/>
      <c r="U2" s="376"/>
      <c r="V2" s="377"/>
    </row>
    <row r="3" spans="1:24" s="62" customFormat="1" ht="32.450000000000003" customHeight="1">
      <c r="A3" s="61" t="s">
        <v>3</v>
      </c>
      <c r="B3" s="375" t="s">
        <v>4</v>
      </c>
      <c r="C3" s="376"/>
      <c r="D3" s="376"/>
      <c r="E3" s="376"/>
      <c r="F3" s="376"/>
      <c r="G3" s="376"/>
      <c r="H3" s="376"/>
      <c r="I3" s="376"/>
      <c r="J3" s="376"/>
      <c r="K3" s="376"/>
      <c r="L3" s="376"/>
      <c r="M3" s="376"/>
      <c r="N3" s="376"/>
      <c r="O3" s="376"/>
      <c r="P3" s="376"/>
      <c r="Q3" s="376"/>
      <c r="R3" s="376"/>
      <c r="S3" s="376"/>
      <c r="T3" s="376"/>
      <c r="U3" s="376"/>
      <c r="V3" s="377"/>
    </row>
    <row r="4" spans="1:24" s="62" customFormat="1" ht="39.950000000000003" customHeight="1">
      <c r="A4" s="61" t="s">
        <v>5</v>
      </c>
      <c r="B4" s="375" t="s">
        <v>1071</v>
      </c>
      <c r="C4" s="376"/>
      <c r="D4" s="376"/>
      <c r="E4" s="376"/>
      <c r="F4" s="376"/>
      <c r="G4" s="376"/>
      <c r="H4" s="376"/>
      <c r="I4" s="376"/>
      <c r="J4" s="376"/>
      <c r="K4" s="376"/>
      <c r="L4" s="376"/>
      <c r="M4" s="376"/>
      <c r="N4" s="376"/>
      <c r="O4" s="376"/>
      <c r="P4" s="376"/>
      <c r="Q4" s="376"/>
      <c r="R4" s="376"/>
      <c r="S4" s="376"/>
      <c r="T4" s="376"/>
      <c r="U4" s="376"/>
      <c r="V4" s="377"/>
    </row>
    <row r="5" spans="1:24" s="62" customFormat="1" ht="48" customHeight="1">
      <c r="A5" s="378" t="s">
        <v>7</v>
      </c>
      <c r="B5" s="61" t="s">
        <v>8</v>
      </c>
      <c r="C5" s="379" t="s">
        <v>141</v>
      </c>
      <c r="D5" s="379"/>
      <c r="E5" s="379"/>
      <c r="F5" s="64" t="s">
        <v>10</v>
      </c>
      <c r="G5" s="379" t="s">
        <v>142</v>
      </c>
      <c r="H5" s="379"/>
      <c r="I5" s="61" t="s">
        <v>12</v>
      </c>
      <c r="J5" s="380" t="s">
        <v>142</v>
      </c>
      <c r="K5" s="381"/>
      <c r="L5" s="381"/>
      <c r="M5" s="381"/>
      <c r="N5" s="381"/>
      <c r="O5" s="381"/>
      <c r="P5" s="381"/>
      <c r="Q5" s="381"/>
      <c r="R5" s="381"/>
      <c r="S5" s="381"/>
      <c r="T5" s="381"/>
      <c r="U5" s="381"/>
      <c r="V5" s="382"/>
    </row>
    <row r="6" spans="1:24" s="62" customFormat="1" ht="44.25" customHeight="1">
      <c r="A6" s="378"/>
      <c r="B6" s="61" t="s">
        <v>14</v>
      </c>
      <c r="C6" s="383" t="s">
        <v>15</v>
      </c>
      <c r="D6" s="384"/>
      <c r="E6" s="385"/>
      <c r="F6" s="61" t="s">
        <v>16</v>
      </c>
      <c r="G6" s="386" t="s">
        <v>143</v>
      </c>
      <c r="H6" s="387"/>
      <c r="I6" s="388"/>
      <c r="J6" s="389"/>
      <c r="K6" s="389"/>
      <c r="L6" s="389"/>
      <c r="M6" s="389"/>
      <c r="N6" s="389"/>
      <c r="O6" s="389"/>
      <c r="P6" s="389"/>
      <c r="Q6" s="389"/>
      <c r="R6" s="389"/>
      <c r="S6" s="389"/>
      <c r="T6" s="389"/>
      <c r="U6" s="389"/>
      <c r="V6" s="390"/>
    </row>
    <row r="7" spans="1:24" s="62" customFormat="1" ht="44.25" customHeight="1">
      <c r="A7" s="64" t="s">
        <v>144</v>
      </c>
      <c r="B7" s="391" t="s">
        <v>1072</v>
      </c>
      <c r="C7" s="392"/>
      <c r="D7" s="392"/>
      <c r="E7" s="392"/>
      <c r="F7" s="392"/>
      <c r="G7" s="392"/>
      <c r="H7" s="392"/>
      <c r="I7" s="392"/>
      <c r="J7" s="392"/>
      <c r="K7" s="392"/>
      <c r="L7" s="392"/>
      <c r="M7" s="392"/>
      <c r="N7" s="392"/>
      <c r="O7" s="392"/>
      <c r="P7" s="392"/>
      <c r="Q7" s="392"/>
      <c r="R7" s="392"/>
      <c r="S7" s="392"/>
      <c r="T7" s="392"/>
      <c r="U7" s="392"/>
      <c r="V7" s="393"/>
    </row>
    <row r="8" spans="1:24" s="62" customFormat="1" ht="44.25" customHeight="1">
      <c r="A8" s="64" t="s">
        <v>192</v>
      </c>
      <c r="B8" s="394" t="s">
        <v>1073</v>
      </c>
      <c r="C8" s="395"/>
      <c r="D8" s="395"/>
      <c r="E8" s="395"/>
      <c r="F8" s="395"/>
      <c r="G8" s="395"/>
      <c r="H8" s="395"/>
      <c r="I8" s="395"/>
      <c r="J8" s="395"/>
      <c r="K8" s="395"/>
      <c r="L8" s="395"/>
      <c r="M8" s="395"/>
      <c r="N8" s="395"/>
      <c r="O8" s="395"/>
      <c r="P8" s="395"/>
      <c r="Q8" s="395"/>
      <c r="R8" s="395"/>
      <c r="S8" s="395"/>
      <c r="T8" s="395"/>
      <c r="U8" s="395"/>
      <c r="V8" s="396"/>
      <c r="W8" s="29"/>
      <c r="X8" s="29"/>
    </row>
    <row r="9" spans="1:24" s="2" customFormat="1" ht="41.45" customHeight="1">
      <c r="A9" s="97" t="s">
        <v>22</v>
      </c>
      <c r="B9" s="97" t="s">
        <v>147</v>
      </c>
      <c r="C9" s="97" t="s">
        <v>148</v>
      </c>
      <c r="D9" s="97" t="s">
        <v>149</v>
      </c>
      <c r="E9" s="97" t="s">
        <v>940</v>
      </c>
      <c r="F9" s="97" t="s">
        <v>941</v>
      </c>
      <c r="G9" s="97" t="s">
        <v>942</v>
      </c>
      <c r="H9" s="97" t="s">
        <v>943</v>
      </c>
      <c r="I9" s="97" t="s">
        <v>154</v>
      </c>
      <c r="J9" s="97" t="s">
        <v>155</v>
      </c>
      <c r="K9" s="97" t="s">
        <v>156</v>
      </c>
      <c r="L9" s="97" t="s">
        <v>157</v>
      </c>
      <c r="M9" s="97" t="s">
        <v>158</v>
      </c>
      <c r="N9" s="97" t="s">
        <v>159</v>
      </c>
      <c r="O9" s="97" t="s">
        <v>158</v>
      </c>
      <c r="P9" s="97" t="s">
        <v>160</v>
      </c>
      <c r="Q9" s="97" t="s">
        <v>161</v>
      </c>
      <c r="R9" s="97" t="s">
        <v>162</v>
      </c>
      <c r="S9" s="97" t="s">
        <v>163</v>
      </c>
      <c r="T9" s="397" t="s">
        <v>164</v>
      </c>
      <c r="U9" s="398"/>
      <c r="V9" s="399"/>
    </row>
    <row r="10" spans="1:24" s="16" customFormat="1" ht="64.5" customHeight="1">
      <c r="A10" s="495" t="s">
        <v>1074</v>
      </c>
      <c r="B10" s="11" t="s">
        <v>1075</v>
      </c>
      <c r="C10" s="6" t="s">
        <v>1076</v>
      </c>
      <c r="D10" s="27">
        <v>124</v>
      </c>
      <c r="E10" s="15"/>
      <c r="F10" s="15">
        <v>124</v>
      </c>
      <c r="G10" s="15"/>
      <c r="H10" s="15"/>
      <c r="I10" s="193">
        <f>(E10+F10+G10+H10)</f>
        <v>124</v>
      </c>
      <c r="J10" s="20"/>
      <c r="K10" s="182">
        <v>0</v>
      </c>
      <c r="L10" s="185" t="s">
        <v>1077</v>
      </c>
      <c r="M10" s="182">
        <v>124</v>
      </c>
      <c r="N10" s="185"/>
      <c r="O10" s="182">
        <v>0</v>
      </c>
      <c r="P10" s="185"/>
      <c r="Q10" s="182">
        <v>0</v>
      </c>
      <c r="R10" s="182">
        <v>124</v>
      </c>
      <c r="S10" s="43">
        <f>R10/D10</f>
        <v>1</v>
      </c>
      <c r="T10" s="371"/>
      <c r="U10" s="371"/>
      <c r="V10" s="371"/>
    </row>
    <row r="11" spans="1:24" s="16" customFormat="1" ht="136.5" customHeight="1">
      <c r="A11" s="485"/>
      <c r="B11" s="11" t="s">
        <v>1078</v>
      </c>
      <c r="C11" s="6" t="s">
        <v>1076</v>
      </c>
      <c r="D11" s="27">
        <v>1</v>
      </c>
      <c r="E11" s="15"/>
      <c r="F11" s="15"/>
      <c r="G11" s="15"/>
      <c r="H11" s="15">
        <v>1</v>
      </c>
      <c r="I11" s="193">
        <f t="shared" ref="I11:I22" si="0">(E11+F11+G11+H11)</f>
        <v>1</v>
      </c>
      <c r="J11" s="20"/>
      <c r="K11" s="182">
        <v>0</v>
      </c>
      <c r="L11" s="185" t="s">
        <v>1079</v>
      </c>
      <c r="M11" s="182">
        <v>0</v>
      </c>
      <c r="N11" s="129"/>
      <c r="O11" s="182">
        <v>0</v>
      </c>
      <c r="P11" s="225" t="s">
        <v>1080</v>
      </c>
      <c r="Q11" s="182">
        <v>1</v>
      </c>
      <c r="R11" s="182">
        <v>0</v>
      </c>
      <c r="S11" s="43">
        <f t="shared" ref="S11:S22" si="1">R11/D11</f>
        <v>0</v>
      </c>
      <c r="T11" s="371"/>
      <c r="U11" s="371"/>
      <c r="V11" s="371"/>
    </row>
    <row r="12" spans="1:24" s="16" customFormat="1" ht="77.25" customHeight="1">
      <c r="A12" s="485"/>
      <c r="B12" s="11" t="s">
        <v>1081</v>
      </c>
      <c r="C12" s="6" t="s">
        <v>1076</v>
      </c>
      <c r="D12" s="27">
        <v>1</v>
      </c>
      <c r="E12" s="307"/>
      <c r="F12" s="15"/>
      <c r="G12" s="15"/>
      <c r="H12" s="15">
        <v>1</v>
      </c>
      <c r="I12" s="193">
        <f t="shared" si="0"/>
        <v>1</v>
      </c>
      <c r="J12" s="185" t="s">
        <v>1082</v>
      </c>
      <c r="K12" s="182">
        <v>0</v>
      </c>
      <c r="L12" s="185" t="s">
        <v>1082</v>
      </c>
      <c r="M12" s="182">
        <v>0</v>
      </c>
      <c r="N12" s="185" t="s">
        <v>1082</v>
      </c>
      <c r="O12" s="182">
        <v>0</v>
      </c>
      <c r="P12" s="197" t="s">
        <v>1083</v>
      </c>
      <c r="Q12" s="182">
        <v>0</v>
      </c>
      <c r="R12" s="182">
        <v>0</v>
      </c>
      <c r="S12" s="43">
        <f t="shared" si="1"/>
        <v>0</v>
      </c>
      <c r="T12" s="400"/>
      <c r="U12" s="371"/>
      <c r="V12" s="371"/>
    </row>
    <row r="13" spans="1:24" s="16" customFormat="1" ht="77.25" customHeight="1">
      <c r="A13" s="485"/>
      <c r="B13" s="11" t="s">
        <v>1084</v>
      </c>
      <c r="C13" s="6" t="s">
        <v>1076</v>
      </c>
      <c r="D13" s="27">
        <v>0.8</v>
      </c>
      <c r="E13" s="15"/>
      <c r="F13" s="15"/>
      <c r="G13" s="15"/>
      <c r="H13" s="15">
        <v>1</v>
      </c>
      <c r="I13" s="193">
        <f t="shared" si="0"/>
        <v>1</v>
      </c>
      <c r="J13" s="185" t="s">
        <v>1082</v>
      </c>
      <c r="K13" s="182">
        <v>0</v>
      </c>
      <c r="L13" s="185" t="s">
        <v>1082</v>
      </c>
      <c r="M13" s="182">
        <v>0</v>
      </c>
      <c r="N13" s="185" t="s">
        <v>1082</v>
      </c>
      <c r="O13" s="182">
        <v>0</v>
      </c>
      <c r="P13" s="185" t="s">
        <v>1085</v>
      </c>
      <c r="Q13" s="182">
        <v>1</v>
      </c>
      <c r="R13" s="182">
        <v>0</v>
      </c>
      <c r="S13" s="43">
        <f t="shared" si="1"/>
        <v>0</v>
      </c>
      <c r="T13" s="400"/>
      <c r="U13" s="371"/>
      <c r="V13" s="371"/>
    </row>
    <row r="14" spans="1:24" s="16" customFormat="1" ht="45.6" customHeight="1">
      <c r="A14" s="495" t="s">
        <v>1086</v>
      </c>
      <c r="B14" s="11" t="s">
        <v>1087</v>
      </c>
      <c r="C14" s="6" t="s">
        <v>1076</v>
      </c>
      <c r="D14" s="27">
        <v>0.8</v>
      </c>
      <c r="E14" s="15"/>
      <c r="F14" s="15"/>
      <c r="G14" s="15">
        <v>1</v>
      </c>
      <c r="H14" s="15"/>
      <c r="I14" s="193">
        <f t="shared" si="0"/>
        <v>1</v>
      </c>
      <c r="J14" s="186"/>
      <c r="K14" s="182">
        <v>0</v>
      </c>
      <c r="L14" s="186"/>
      <c r="M14" s="182">
        <v>0</v>
      </c>
      <c r="N14" s="185" t="s">
        <v>1088</v>
      </c>
      <c r="O14" s="182">
        <v>1</v>
      </c>
      <c r="P14" s="186"/>
      <c r="Q14" s="182">
        <v>0</v>
      </c>
      <c r="R14" s="182">
        <v>0</v>
      </c>
      <c r="S14" s="43">
        <f t="shared" si="1"/>
        <v>0</v>
      </c>
      <c r="T14" s="400"/>
      <c r="U14" s="371"/>
      <c r="V14" s="371"/>
    </row>
    <row r="15" spans="1:24" s="16" customFormat="1" ht="79.5" customHeight="1">
      <c r="A15" s="485"/>
      <c r="B15" s="11" t="s">
        <v>1089</v>
      </c>
      <c r="C15" s="6" t="s">
        <v>1076</v>
      </c>
      <c r="D15" s="27">
        <v>0.8</v>
      </c>
      <c r="E15" s="15"/>
      <c r="F15" s="15"/>
      <c r="G15" s="15"/>
      <c r="H15" s="15">
        <v>1</v>
      </c>
      <c r="I15" s="193">
        <f t="shared" si="0"/>
        <v>1</v>
      </c>
      <c r="J15" s="21"/>
      <c r="K15" s="182">
        <v>0</v>
      </c>
      <c r="L15" s="21"/>
      <c r="M15" s="182">
        <v>0</v>
      </c>
      <c r="N15" s="186"/>
      <c r="O15" s="182">
        <v>0</v>
      </c>
      <c r="P15" s="185" t="s">
        <v>1090</v>
      </c>
      <c r="Q15" s="182">
        <v>0</v>
      </c>
      <c r="R15" s="182">
        <v>0</v>
      </c>
      <c r="S15" s="43">
        <f t="shared" si="1"/>
        <v>0</v>
      </c>
      <c r="T15" s="400"/>
      <c r="U15" s="371"/>
      <c r="V15" s="371"/>
    </row>
    <row r="16" spans="1:24" s="16" customFormat="1" ht="46.9" customHeight="1">
      <c r="A16" s="485"/>
      <c r="B16" s="11" t="s">
        <v>1091</v>
      </c>
      <c r="C16" s="6" t="s">
        <v>1076</v>
      </c>
      <c r="D16" s="27">
        <v>1</v>
      </c>
      <c r="E16" s="15"/>
      <c r="F16" s="15"/>
      <c r="G16" s="15"/>
      <c r="H16" s="15">
        <v>1</v>
      </c>
      <c r="I16" s="193">
        <v>1</v>
      </c>
      <c r="J16" s="21"/>
      <c r="K16" s="182">
        <v>0</v>
      </c>
      <c r="L16" s="21"/>
      <c r="M16" s="182">
        <v>0</v>
      </c>
      <c r="N16" s="186"/>
      <c r="O16" s="182">
        <v>0</v>
      </c>
      <c r="P16" s="185" t="s">
        <v>1092</v>
      </c>
      <c r="Q16" s="182">
        <v>0</v>
      </c>
      <c r="R16" s="182">
        <v>0</v>
      </c>
      <c r="S16" s="43">
        <f t="shared" si="1"/>
        <v>0</v>
      </c>
      <c r="T16" s="548"/>
      <c r="U16" s="549"/>
      <c r="V16" s="550"/>
    </row>
    <row r="17" spans="1:22" s="16" customFormat="1" ht="46.9" customHeight="1">
      <c r="A17" s="485"/>
      <c r="B17" s="11" t="s">
        <v>1093</v>
      </c>
      <c r="C17" s="6" t="s">
        <v>1076</v>
      </c>
      <c r="D17" s="27">
        <v>1</v>
      </c>
      <c r="E17" s="15"/>
      <c r="F17" s="15">
        <v>1</v>
      </c>
      <c r="G17" s="15"/>
      <c r="H17" s="15"/>
      <c r="I17" s="193">
        <f t="shared" si="0"/>
        <v>1</v>
      </c>
      <c r="J17" s="21"/>
      <c r="K17" s="182">
        <v>0</v>
      </c>
      <c r="L17" s="185" t="s">
        <v>1094</v>
      </c>
      <c r="M17" s="182">
        <v>1</v>
      </c>
      <c r="N17" s="186"/>
      <c r="O17" s="182">
        <v>0</v>
      </c>
      <c r="P17" s="186"/>
      <c r="Q17" s="182">
        <v>0</v>
      </c>
      <c r="R17" s="182">
        <v>1</v>
      </c>
      <c r="S17" s="43">
        <f t="shared" si="1"/>
        <v>1</v>
      </c>
      <c r="T17" s="400"/>
      <c r="U17" s="371"/>
      <c r="V17" s="371"/>
    </row>
    <row r="18" spans="1:22" s="16" customFormat="1" ht="58.15" customHeight="1">
      <c r="A18" s="495" t="s">
        <v>1095</v>
      </c>
      <c r="B18" s="11" t="s">
        <v>1096</v>
      </c>
      <c r="C18" s="6" t="s">
        <v>1076</v>
      </c>
      <c r="D18" s="27">
        <v>0.8</v>
      </c>
      <c r="E18" s="15"/>
      <c r="F18" s="15"/>
      <c r="G18" s="15"/>
      <c r="H18" s="15">
        <v>1</v>
      </c>
      <c r="I18" s="193">
        <f t="shared" si="0"/>
        <v>1</v>
      </c>
      <c r="J18" s="185"/>
      <c r="K18" s="182">
        <v>0</v>
      </c>
      <c r="L18" s="185"/>
      <c r="M18" s="182">
        <v>0</v>
      </c>
      <c r="N18" s="185"/>
      <c r="O18" s="182">
        <v>0</v>
      </c>
      <c r="P18" s="185" t="s">
        <v>1097</v>
      </c>
      <c r="Q18" s="182">
        <v>1</v>
      </c>
      <c r="R18" s="182">
        <v>0</v>
      </c>
      <c r="S18" s="43">
        <f t="shared" si="1"/>
        <v>0</v>
      </c>
      <c r="T18" s="400"/>
      <c r="U18" s="371"/>
      <c r="V18" s="371"/>
    </row>
    <row r="19" spans="1:22" s="16" customFormat="1" ht="30" customHeight="1">
      <c r="A19" s="496"/>
      <c r="B19" s="11" t="s">
        <v>1098</v>
      </c>
      <c r="C19" s="6" t="s">
        <v>1076</v>
      </c>
      <c r="D19" s="27">
        <v>1</v>
      </c>
      <c r="E19" s="15"/>
      <c r="F19" s="15"/>
      <c r="G19" s="15"/>
      <c r="H19" s="15">
        <v>1</v>
      </c>
      <c r="I19" s="193">
        <f t="shared" si="0"/>
        <v>1</v>
      </c>
      <c r="J19" s="21"/>
      <c r="K19" s="182">
        <v>0</v>
      </c>
      <c r="L19" s="186"/>
      <c r="M19" s="182">
        <v>0</v>
      </c>
      <c r="N19" s="186"/>
      <c r="O19" s="182">
        <v>0</v>
      </c>
      <c r="P19" s="185" t="s">
        <v>1099</v>
      </c>
      <c r="Q19" s="182">
        <v>0</v>
      </c>
      <c r="R19" s="182">
        <v>0</v>
      </c>
      <c r="S19" s="43">
        <f t="shared" si="1"/>
        <v>0</v>
      </c>
      <c r="T19" s="400"/>
      <c r="U19" s="371"/>
      <c r="V19" s="371"/>
    </row>
    <row r="20" spans="1:22" s="16" customFormat="1" ht="30" customHeight="1">
      <c r="A20" s="8" t="s">
        <v>1100</v>
      </c>
      <c r="B20" s="11" t="s">
        <v>1101</v>
      </c>
      <c r="C20" s="6" t="s">
        <v>278</v>
      </c>
      <c r="D20" s="54">
        <v>0.2</v>
      </c>
      <c r="E20" s="15"/>
      <c r="F20" s="15"/>
      <c r="G20" s="15"/>
      <c r="H20" s="184">
        <v>0.2</v>
      </c>
      <c r="I20" s="193">
        <f t="shared" si="0"/>
        <v>0.2</v>
      </c>
      <c r="J20" s="21"/>
      <c r="K20" s="182">
        <v>0</v>
      </c>
      <c r="L20" s="186"/>
      <c r="M20" s="182">
        <v>0</v>
      </c>
      <c r="N20" s="186"/>
      <c r="O20" s="182">
        <v>0</v>
      </c>
      <c r="P20" s="186" t="s">
        <v>1102</v>
      </c>
      <c r="Q20" s="182">
        <v>0</v>
      </c>
      <c r="R20" s="182">
        <v>0</v>
      </c>
      <c r="S20" s="43">
        <f t="shared" si="1"/>
        <v>0</v>
      </c>
      <c r="T20" s="400"/>
      <c r="U20" s="371"/>
      <c r="V20" s="371"/>
    </row>
    <row r="21" spans="1:22" s="16" customFormat="1" ht="30" customHeight="1">
      <c r="A21" s="495" t="s">
        <v>1103</v>
      </c>
      <c r="B21" s="11" t="s">
        <v>1104</v>
      </c>
      <c r="C21" s="6" t="s">
        <v>1076</v>
      </c>
      <c r="D21" s="27">
        <v>1</v>
      </c>
      <c r="E21" s="15"/>
      <c r="F21" s="15">
        <v>1</v>
      </c>
      <c r="G21" s="15"/>
      <c r="H21" s="15"/>
      <c r="I21" s="193">
        <f t="shared" si="0"/>
        <v>1</v>
      </c>
      <c r="J21" s="21"/>
      <c r="K21" s="182">
        <v>0</v>
      </c>
      <c r="L21" s="185" t="s">
        <v>1105</v>
      </c>
      <c r="M21" s="182">
        <v>1</v>
      </c>
      <c r="N21" s="186"/>
      <c r="O21" s="182">
        <v>0</v>
      </c>
      <c r="P21" s="186"/>
      <c r="Q21" s="182">
        <v>0</v>
      </c>
      <c r="R21" s="182">
        <v>1</v>
      </c>
      <c r="S21" s="43">
        <f t="shared" si="1"/>
        <v>1</v>
      </c>
      <c r="T21" s="400"/>
      <c r="U21" s="371"/>
      <c r="V21" s="371"/>
    </row>
    <row r="22" spans="1:22" s="16" customFormat="1" ht="30" customHeight="1">
      <c r="A22" s="496"/>
      <c r="B22" s="11" t="s">
        <v>1106</v>
      </c>
      <c r="C22" s="6" t="s">
        <v>1076</v>
      </c>
      <c r="D22" s="27">
        <v>1</v>
      </c>
      <c r="E22" s="15"/>
      <c r="F22" s="15">
        <v>1</v>
      </c>
      <c r="G22" s="15"/>
      <c r="H22" s="15"/>
      <c r="I22" s="193">
        <f t="shared" si="0"/>
        <v>1</v>
      </c>
      <c r="J22" s="185"/>
      <c r="K22" s="182">
        <v>0</v>
      </c>
      <c r="L22" s="185" t="s">
        <v>1107</v>
      </c>
      <c r="M22" s="182">
        <v>1</v>
      </c>
      <c r="N22" s="185"/>
      <c r="O22" s="182">
        <v>0</v>
      </c>
      <c r="P22" s="185"/>
      <c r="Q22" s="182">
        <v>0</v>
      </c>
      <c r="R22" s="182">
        <v>1</v>
      </c>
      <c r="S22" s="43">
        <f t="shared" si="1"/>
        <v>1</v>
      </c>
      <c r="T22" s="400"/>
      <c r="U22" s="371"/>
      <c r="V22" s="371"/>
    </row>
    <row r="23" spans="1:22" ht="28.9" customHeight="1">
      <c r="A23" s="6"/>
      <c r="B23" s="6"/>
      <c r="C23" s="52" t="s">
        <v>532</v>
      </c>
      <c r="D23" s="27"/>
      <c r="E23" s="27"/>
      <c r="F23" s="27"/>
      <c r="G23" s="27"/>
      <c r="H23" s="27"/>
      <c r="I23" s="187"/>
      <c r="J23" s="8"/>
      <c r="K23" s="8"/>
      <c r="L23" s="8"/>
      <c r="M23" s="8"/>
      <c r="N23" s="8"/>
      <c r="O23" s="8"/>
      <c r="P23" s="8"/>
      <c r="Q23" s="8"/>
      <c r="R23" s="8"/>
      <c r="S23" s="187">
        <f>AVERAGE(S10:S22)</f>
        <v>0.30769230769230771</v>
      </c>
      <c r="T23" s="545"/>
      <c r="U23" s="546"/>
      <c r="V23" s="547"/>
    </row>
  </sheetData>
  <mergeCells count="32">
    <mergeCell ref="A21:A22"/>
    <mergeCell ref="T17:V17"/>
    <mergeCell ref="T20:V20"/>
    <mergeCell ref="T21:V21"/>
    <mergeCell ref="T13:V13"/>
    <mergeCell ref="A10:A13"/>
    <mergeCell ref="A14:A17"/>
    <mergeCell ref="A18:A19"/>
    <mergeCell ref="T18:V18"/>
    <mergeCell ref="T19:V19"/>
    <mergeCell ref="T16:V16"/>
    <mergeCell ref="A1:V1"/>
    <mergeCell ref="B2:V2"/>
    <mergeCell ref="B3:V3"/>
    <mergeCell ref="B4:V4"/>
    <mergeCell ref="J5:V5"/>
    <mergeCell ref="T23:V23"/>
    <mergeCell ref="B7:V7"/>
    <mergeCell ref="B8:V8"/>
    <mergeCell ref="I6:V6"/>
    <mergeCell ref="A5:A6"/>
    <mergeCell ref="C5:E5"/>
    <mergeCell ref="G5:H5"/>
    <mergeCell ref="C6:E6"/>
    <mergeCell ref="G6:H6"/>
    <mergeCell ref="T22:V22"/>
    <mergeCell ref="T14:V14"/>
    <mergeCell ref="T15:V15"/>
    <mergeCell ref="T9:V9"/>
    <mergeCell ref="T10:V10"/>
    <mergeCell ref="T11:V11"/>
    <mergeCell ref="T12:V1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C8CF2-3225-4610-ACB6-88CB4250A44D}">
  <dimension ref="A1:X23"/>
  <sheetViews>
    <sheetView topLeftCell="A5" zoomScale="80" zoomScaleNormal="80" workbookViewId="0">
      <selection activeCell="B21" sqref="B21"/>
    </sheetView>
  </sheetViews>
  <sheetFormatPr defaultColWidth="11.42578125" defaultRowHeight="12"/>
  <cols>
    <col min="1" max="1" width="32.7109375" style="3" customWidth="1"/>
    <col min="2" max="2" width="52.28515625" style="3" customWidth="1"/>
    <col min="3" max="3" width="12.5703125" style="3" customWidth="1"/>
    <col min="4" max="4" width="12.7109375" style="1" customWidth="1"/>
    <col min="5" max="5" width="18.140625" style="1" customWidth="1"/>
    <col min="6" max="6" width="16.5703125" style="1" customWidth="1"/>
    <col min="7" max="7" width="16.140625" style="1" customWidth="1"/>
    <col min="8" max="8" width="17.5703125" style="1" customWidth="1"/>
    <col min="9" max="9" width="13.7109375" style="4" customWidth="1"/>
    <col min="10" max="10" width="57.5703125" style="1" customWidth="1"/>
    <col min="11" max="11" width="17.85546875" style="1" customWidth="1"/>
    <col min="12" max="12" width="48.85546875" style="1" customWidth="1"/>
    <col min="13" max="13" width="17.7109375" style="1" customWidth="1"/>
    <col min="14" max="14" width="39" style="1" customWidth="1"/>
    <col min="15" max="15" width="17.140625" style="1" customWidth="1"/>
    <col min="16" max="16" width="46.85546875" style="1" customWidth="1"/>
    <col min="17" max="17" width="17.7109375" style="1" customWidth="1"/>
    <col min="18" max="18" width="15.140625" style="1" customWidth="1"/>
    <col min="19" max="19" width="13" style="1" customWidth="1"/>
    <col min="20" max="21" width="11.42578125" style="1"/>
    <col min="22" max="22" width="47.7109375" style="1" customWidth="1"/>
    <col min="23" max="16384" width="11.42578125" style="1"/>
  </cols>
  <sheetData>
    <row r="1" spans="1:24" s="62" customFormat="1" ht="78" customHeight="1">
      <c r="A1" s="372" t="s">
        <v>0</v>
      </c>
      <c r="B1" s="373"/>
      <c r="C1" s="373"/>
      <c r="D1" s="373"/>
      <c r="E1" s="373"/>
      <c r="F1" s="373"/>
      <c r="G1" s="373"/>
      <c r="H1" s="373"/>
      <c r="I1" s="373"/>
      <c r="J1" s="373"/>
      <c r="K1" s="373"/>
      <c r="L1" s="373"/>
      <c r="M1" s="373"/>
      <c r="N1" s="373"/>
      <c r="O1" s="373"/>
      <c r="P1" s="373"/>
      <c r="Q1" s="373"/>
      <c r="R1" s="373"/>
      <c r="S1" s="373"/>
      <c r="T1" s="373"/>
      <c r="U1" s="373"/>
      <c r="V1" s="374"/>
    </row>
    <row r="2" spans="1:24" s="62" customFormat="1" ht="39" customHeight="1">
      <c r="A2" s="61" t="s">
        <v>1</v>
      </c>
      <c r="B2" s="375" t="s">
        <v>2</v>
      </c>
      <c r="C2" s="376"/>
      <c r="D2" s="376"/>
      <c r="E2" s="376"/>
      <c r="F2" s="376"/>
      <c r="G2" s="376"/>
      <c r="H2" s="376"/>
      <c r="I2" s="376"/>
      <c r="J2" s="376"/>
      <c r="K2" s="376"/>
      <c r="L2" s="376"/>
      <c r="M2" s="376"/>
      <c r="N2" s="376"/>
      <c r="O2" s="376"/>
      <c r="P2" s="376"/>
      <c r="Q2" s="376"/>
      <c r="R2" s="376"/>
      <c r="S2" s="376"/>
      <c r="T2" s="376"/>
      <c r="U2" s="376"/>
      <c r="V2" s="377"/>
    </row>
    <row r="3" spans="1:24" s="62" customFormat="1" ht="32.450000000000003" customHeight="1">
      <c r="A3" s="61" t="s">
        <v>3</v>
      </c>
      <c r="B3" s="375" t="s">
        <v>4</v>
      </c>
      <c r="C3" s="376"/>
      <c r="D3" s="376"/>
      <c r="E3" s="376"/>
      <c r="F3" s="376"/>
      <c r="G3" s="376"/>
      <c r="H3" s="376"/>
      <c r="I3" s="376"/>
      <c r="J3" s="376"/>
      <c r="K3" s="376"/>
      <c r="L3" s="376"/>
      <c r="M3" s="376"/>
      <c r="N3" s="376"/>
      <c r="O3" s="376"/>
      <c r="P3" s="376"/>
      <c r="Q3" s="376"/>
      <c r="R3" s="376"/>
      <c r="S3" s="376"/>
      <c r="T3" s="376"/>
      <c r="U3" s="376"/>
      <c r="V3" s="377"/>
    </row>
    <row r="4" spans="1:24" s="62" customFormat="1" ht="39.950000000000003" customHeight="1">
      <c r="A4" s="61" t="s">
        <v>5</v>
      </c>
      <c r="B4" s="375" t="s">
        <v>1108</v>
      </c>
      <c r="C4" s="376"/>
      <c r="D4" s="376"/>
      <c r="E4" s="376"/>
      <c r="F4" s="376"/>
      <c r="G4" s="376"/>
      <c r="H4" s="376"/>
      <c r="I4" s="376"/>
      <c r="J4" s="376"/>
      <c r="K4" s="376"/>
      <c r="L4" s="376"/>
      <c r="M4" s="376"/>
      <c r="N4" s="376"/>
      <c r="O4" s="376"/>
      <c r="P4" s="376"/>
      <c r="Q4" s="376"/>
      <c r="R4" s="376"/>
      <c r="S4" s="376"/>
      <c r="T4" s="376"/>
      <c r="U4" s="376"/>
      <c r="V4" s="377"/>
    </row>
    <row r="5" spans="1:24" s="62" customFormat="1" ht="48" customHeight="1">
      <c r="A5" s="378" t="s">
        <v>7</v>
      </c>
      <c r="B5" s="61" t="s">
        <v>8</v>
      </c>
      <c r="C5" s="379" t="s">
        <v>141</v>
      </c>
      <c r="D5" s="379"/>
      <c r="E5" s="379"/>
      <c r="F5" s="64" t="s">
        <v>10</v>
      </c>
      <c r="G5" s="379" t="s">
        <v>142</v>
      </c>
      <c r="H5" s="379"/>
      <c r="I5" s="61" t="s">
        <v>12</v>
      </c>
      <c r="J5" s="380" t="s">
        <v>142</v>
      </c>
      <c r="K5" s="381"/>
      <c r="L5" s="381"/>
      <c r="M5" s="381"/>
      <c r="N5" s="381"/>
      <c r="O5" s="381"/>
      <c r="P5" s="381"/>
      <c r="Q5" s="381"/>
      <c r="R5" s="381"/>
      <c r="S5" s="381"/>
      <c r="T5" s="381"/>
      <c r="U5" s="381"/>
      <c r="V5" s="382"/>
    </row>
    <row r="6" spans="1:24" s="62" customFormat="1" ht="44.25" customHeight="1">
      <c r="A6" s="378"/>
      <c r="B6" s="61" t="s">
        <v>14</v>
      </c>
      <c r="C6" s="383" t="s">
        <v>15</v>
      </c>
      <c r="D6" s="384"/>
      <c r="E6" s="385"/>
      <c r="F6" s="61" t="s">
        <v>16</v>
      </c>
      <c r="G6" s="386" t="s">
        <v>143</v>
      </c>
      <c r="H6" s="387"/>
      <c r="I6" s="388"/>
      <c r="J6" s="389"/>
      <c r="K6" s="389"/>
      <c r="L6" s="389"/>
      <c r="M6" s="389"/>
      <c r="N6" s="389"/>
      <c r="O6" s="389"/>
      <c r="P6" s="389"/>
      <c r="Q6" s="389"/>
      <c r="R6" s="389"/>
      <c r="S6" s="389"/>
      <c r="T6" s="389"/>
      <c r="U6" s="389"/>
      <c r="V6" s="390"/>
    </row>
    <row r="7" spans="1:24" s="62" customFormat="1" ht="44.25" customHeight="1">
      <c r="A7" s="64" t="s">
        <v>144</v>
      </c>
      <c r="B7" s="391" t="s">
        <v>1109</v>
      </c>
      <c r="C7" s="392"/>
      <c r="D7" s="392"/>
      <c r="E7" s="392"/>
      <c r="F7" s="392"/>
      <c r="G7" s="392"/>
      <c r="H7" s="392"/>
      <c r="I7" s="392"/>
      <c r="J7" s="392"/>
      <c r="K7" s="392"/>
      <c r="L7" s="392"/>
      <c r="M7" s="392"/>
      <c r="N7" s="392"/>
      <c r="O7" s="392"/>
      <c r="P7" s="392"/>
      <c r="Q7" s="392"/>
      <c r="R7" s="392"/>
      <c r="S7" s="392"/>
      <c r="T7" s="392"/>
      <c r="U7" s="392"/>
      <c r="V7" s="393"/>
    </row>
    <row r="8" spans="1:24" s="62" customFormat="1" ht="44.25" customHeight="1">
      <c r="A8" s="64" t="s">
        <v>192</v>
      </c>
      <c r="B8" s="394" t="s">
        <v>1110</v>
      </c>
      <c r="C8" s="395"/>
      <c r="D8" s="395"/>
      <c r="E8" s="395"/>
      <c r="F8" s="395"/>
      <c r="G8" s="395"/>
      <c r="H8" s="395"/>
      <c r="I8" s="395"/>
      <c r="J8" s="395"/>
      <c r="K8" s="395"/>
      <c r="L8" s="395"/>
      <c r="M8" s="395"/>
      <c r="N8" s="395"/>
      <c r="O8" s="395"/>
      <c r="P8" s="395"/>
      <c r="Q8" s="395"/>
      <c r="R8" s="395"/>
      <c r="S8" s="395"/>
      <c r="T8" s="395"/>
      <c r="U8" s="395"/>
      <c r="V8" s="396"/>
      <c r="W8" s="29"/>
      <c r="X8" s="29"/>
    </row>
    <row r="9" spans="1:24" s="2" customFormat="1" ht="41.45" customHeight="1">
      <c r="A9" s="97" t="s">
        <v>22</v>
      </c>
      <c r="B9" s="97" t="s">
        <v>147</v>
      </c>
      <c r="C9" s="97" t="s">
        <v>148</v>
      </c>
      <c r="D9" s="97" t="s">
        <v>149</v>
      </c>
      <c r="E9" s="97" t="s">
        <v>940</v>
      </c>
      <c r="F9" s="97" t="s">
        <v>941</v>
      </c>
      <c r="G9" s="97" t="s">
        <v>942</v>
      </c>
      <c r="H9" s="97" t="s">
        <v>943</v>
      </c>
      <c r="I9" s="97" t="s">
        <v>154</v>
      </c>
      <c r="J9" s="97" t="s">
        <v>155</v>
      </c>
      <c r="K9" s="97" t="s">
        <v>156</v>
      </c>
      <c r="L9" s="97" t="s">
        <v>157</v>
      </c>
      <c r="M9" s="97" t="s">
        <v>158</v>
      </c>
      <c r="N9" s="97" t="s">
        <v>159</v>
      </c>
      <c r="O9" s="97" t="s">
        <v>158</v>
      </c>
      <c r="P9" s="97" t="s">
        <v>160</v>
      </c>
      <c r="Q9" s="97" t="s">
        <v>161</v>
      </c>
      <c r="R9" s="97" t="s">
        <v>162</v>
      </c>
      <c r="S9" s="97" t="s">
        <v>163</v>
      </c>
      <c r="T9" s="397" t="s">
        <v>164</v>
      </c>
      <c r="U9" s="398"/>
      <c r="V9" s="399"/>
    </row>
    <row r="10" spans="1:24" s="16" customFormat="1" ht="58.15" customHeight="1">
      <c r="A10" s="11" t="s">
        <v>1111</v>
      </c>
      <c r="B10" s="11" t="s">
        <v>1112</v>
      </c>
      <c r="C10" s="14" t="s">
        <v>1113</v>
      </c>
      <c r="D10" s="14" t="s">
        <v>1020</v>
      </c>
      <c r="E10" s="17"/>
      <c r="F10" s="17"/>
      <c r="G10" s="17"/>
      <c r="H10" s="17"/>
      <c r="I10" s="13">
        <f>(E10+F10+G10+H10)</f>
        <v>0</v>
      </c>
      <c r="J10" s="185"/>
      <c r="K10" s="202">
        <v>0</v>
      </c>
      <c r="L10" s="201"/>
      <c r="M10" s="202">
        <v>0</v>
      </c>
      <c r="N10" s="129"/>
      <c r="O10" s="202">
        <v>0</v>
      </c>
      <c r="P10" s="225" t="s">
        <v>1114</v>
      </c>
      <c r="Q10" s="202">
        <v>0</v>
      </c>
      <c r="R10" s="183">
        <f>K10+M10+O10+Q10</f>
        <v>0</v>
      </c>
      <c r="S10" s="43" t="e">
        <f t="shared" ref="S10:S14" si="0">R10/D10</f>
        <v>#VALUE!</v>
      </c>
      <c r="T10" s="371"/>
      <c r="U10" s="371"/>
      <c r="V10" s="371"/>
    </row>
    <row r="11" spans="1:24" s="16" customFormat="1" ht="61.15" customHeight="1">
      <c r="A11" s="495" t="s">
        <v>1115</v>
      </c>
      <c r="B11" s="11" t="s">
        <v>1116</v>
      </c>
      <c r="C11" s="14" t="s">
        <v>1113</v>
      </c>
      <c r="D11" s="14" t="s">
        <v>1020</v>
      </c>
      <c r="E11" s="17"/>
      <c r="F11" s="17"/>
      <c r="G11" s="17"/>
      <c r="H11" s="17"/>
      <c r="I11" s="193">
        <f t="shared" ref="I11:I14" si="1">(E11+F11+G11)</f>
        <v>0</v>
      </c>
      <c r="J11" s="185" t="s">
        <v>1117</v>
      </c>
      <c r="K11" s="202">
        <v>0</v>
      </c>
      <c r="L11" s="201" t="s">
        <v>1118</v>
      </c>
      <c r="M11" s="202">
        <v>0</v>
      </c>
      <c r="N11" s="201" t="s">
        <v>1118</v>
      </c>
      <c r="O11" s="202">
        <v>0</v>
      </c>
      <c r="P11" s="201" t="s">
        <v>1118</v>
      </c>
      <c r="Q11" s="202">
        <v>0</v>
      </c>
      <c r="R11" s="183">
        <f t="shared" ref="R11:R22" si="2">K11+M11+O11+Q11</f>
        <v>0</v>
      </c>
      <c r="S11" s="43" t="e">
        <f t="shared" si="0"/>
        <v>#VALUE!</v>
      </c>
      <c r="T11" s="371"/>
      <c r="U11" s="371"/>
      <c r="V11" s="371"/>
    </row>
    <row r="12" spans="1:24" s="16" customFormat="1" ht="51" customHeight="1">
      <c r="A12" s="496"/>
      <c r="B12" s="11" t="s">
        <v>1119</v>
      </c>
      <c r="C12" s="14" t="s">
        <v>1113</v>
      </c>
      <c r="D12" s="27">
        <v>4</v>
      </c>
      <c r="E12" s="15">
        <v>1</v>
      </c>
      <c r="F12" s="15">
        <v>1</v>
      </c>
      <c r="G12" s="15">
        <v>1</v>
      </c>
      <c r="H12" s="15">
        <v>1</v>
      </c>
      <c r="I12" s="193">
        <f>(E12+F12+G12+H12)</f>
        <v>4</v>
      </c>
      <c r="J12" s="185" t="s">
        <v>1120</v>
      </c>
      <c r="K12" s="202">
        <v>0</v>
      </c>
      <c r="L12" s="201" t="s">
        <v>1121</v>
      </c>
      <c r="M12" s="202">
        <v>1</v>
      </c>
      <c r="N12" s="197" t="s">
        <v>1122</v>
      </c>
      <c r="O12" s="202">
        <v>1</v>
      </c>
      <c r="P12" s="197" t="s">
        <v>1123</v>
      </c>
      <c r="Q12" s="202">
        <v>1</v>
      </c>
      <c r="R12" s="183">
        <f t="shared" si="2"/>
        <v>3</v>
      </c>
      <c r="S12" s="43">
        <f t="shared" si="0"/>
        <v>0.75</v>
      </c>
      <c r="T12" s="400"/>
      <c r="U12" s="371"/>
      <c r="V12" s="371"/>
    </row>
    <row r="13" spans="1:24" s="16" customFormat="1" ht="50.45" customHeight="1">
      <c r="A13" s="265" t="s">
        <v>1124</v>
      </c>
      <c r="B13" s="11" t="s">
        <v>1125</v>
      </c>
      <c r="C13" s="14" t="s">
        <v>1113</v>
      </c>
      <c r="D13" s="27">
        <v>2</v>
      </c>
      <c r="E13" s="15">
        <v>1</v>
      </c>
      <c r="F13" s="15"/>
      <c r="G13" s="15">
        <v>1</v>
      </c>
      <c r="H13" s="15"/>
      <c r="I13" s="193">
        <f t="shared" si="1"/>
        <v>2</v>
      </c>
      <c r="J13" s="185" t="s">
        <v>1126</v>
      </c>
      <c r="K13" s="202">
        <v>1</v>
      </c>
      <c r="L13" s="21"/>
      <c r="M13" s="202">
        <v>0</v>
      </c>
      <c r="N13" s="197" t="s">
        <v>1127</v>
      </c>
      <c r="O13" s="202">
        <v>1</v>
      </c>
      <c r="P13" s="130"/>
      <c r="Q13" s="202">
        <v>0</v>
      </c>
      <c r="R13" s="183">
        <f t="shared" si="2"/>
        <v>2</v>
      </c>
      <c r="S13" s="43">
        <f t="shared" si="0"/>
        <v>1</v>
      </c>
      <c r="T13" s="400"/>
      <c r="U13" s="371"/>
      <c r="V13" s="371"/>
    </row>
    <row r="14" spans="1:24" s="16" customFormat="1" ht="74.25" customHeight="1">
      <c r="A14" s="11" t="s">
        <v>1128</v>
      </c>
      <c r="B14" s="11" t="s">
        <v>1129</v>
      </c>
      <c r="C14" s="6" t="s">
        <v>1130</v>
      </c>
      <c r="D14" s="27">
        <v>270</v>
      </c>
      <c r="E14" s="15">
        <v>90</v>
      </c>
      <c r="F14" s="15">
        <v>90</v>
      </c>
      <c r="G14" s="15">
        <v>90</v>
      </c>
      <c r="H14" s="15">
        <v>90</v>
      </c>
      <c r="I14" s="193">
        <f t="shared" si="1"/>
        <v>270</v>
      </c>
      <c r="J14" s="185" t="s">
        <v>1131</v>
      </c>
      <c r="K14" s="202">
        <v>90</v>
      </c>
      <c r="L14" s="185" t="s">
        <v>1131</v>
      </c>
      <c r="M14" s="202">
        <v>90</v>
      </c>
      <c r="N14" s="185" t="s">
        <v>1131</v>
      </c>
      <c r="O14" s="202">
        <v>90</v>
      </c>
      <c r="P14" s="185" t="s">
        <v>1131</v>
      </c>
      <c r="Q14" s="202">
        <v>90</v>
      </c>
      <c r="R14" s="183">
        <f t="shared" si="2"/>
        <v>360</v>
      </c>
      <c r="S14" s="43">
        <f t="shared" si="0"/>
        <v>1.3333333333333333</v>
      </c>
      <c r="T14" s="400"/>
      <c r="U14" s="371"/>
      <c r="V14" s="371"/>
    </row>
    <row r="15" spans="1:24" s="16" customFormat="1" ht="80.45" customHeight="1">
      <c r="A15" s="11" t="s">
        <v>1132</v>
      </c>
      <c r="B15" s="11" t="s">
        <v>1133</v>
      </c>
      <c r="C15" s="6" t="s">
        <v>1134</v>
      </c>
      <c r="D15" s="204">
        <v>0.05</v>
      </c>
      <c r="E15" s="184">
        <v>0.05</v>
      </c>
      <c r="F15" s="184">
        <v>0.05</v>
      </c>
      <c r="G15" s="184">
        <v>0.05</v>
      </c>
      <c r="H15" s="184">
        <v>0.05</v>
      </c>
      <c r="I15" s="193">
        <f>D15</f>
        <v>0.05</v>
      </c>
      <c r="J15" s="185" t="s">
        <v>1135</v>
      </c>
      <c r="K15" s="36">
        <v>0.03</v>
      </c>
      <c r="L15" s="198"/>
      <c r="M15" s="36">
        <v>0</v>
      </c>
      <c r="N15" s="198"/>
      <c r="O15" s="202">
        <v>0</v>
      </c>
      <c r="P15" s="198"/>
      <c r="Q15" s="202">
        <v>0</v>
      </c>
      <c r="R15" s="183">
        <f t="shared" si="2"/>
        <v>0.03</v>
      </c>
      <c r="S15" s="43">
        <f t="shared" ref="S15:S16" si="3">R15/D15</f>
        <v>0.6</v>
      </c>
      <c r="T15" s="400"/>
      <c r="U15" s="371"/>
      <c r="V15" s="371"/>
    </row>
    <row r="16" spans="1:24" s="16" customFormat="1" ht="88.5" customHeight="1">
      <c r="A16" s="11" t="s">
        <v>1136</v>
      </c>
      <c r="B16" s="11" t="s">
        <v>1137</v>
      </c>
      <c r="C16" s="6" t="s">
        <v>167</v>
      </c>
      <c r="D16" s="27">
        <v>4</v>
      </c>
      <c r="E16" s="15">
        <v>1</v>
      </c>
      <c r="F16" s="15">
        <v>1</v>
      </c>
      <c r="G16" s="15">
        <v>1</v>
      </c>
      <c r="H16" s="15">
        <v>1</v>
      </c>
      <c r="I16" s="193">
        <f>(E16+F16+G16+H16)</f>
        <v>4</v>
      </c>
      <c r="J16" s="185" t="s">
        <v>1138</v>
      </c>
      <c r="K16" s="202">
        <v>1</v>
      </c>
      <c r="L16" s="185" t="s">
        <v>1138</v>
      </c>
      <c r="M16" s="202">
        <v>1</v>
      </c>
      <c r="N16" s="185" t="s">
        <v>1138</v>
      </c>
      <c r="O16" s="202">
        <v>1</v>
      </c>
      <c r="P16" s="33" t="s">
        <v>1139</v>
      </c>
      <c r="Q16" s="202">
        <v>1</v>
      </c>
      <c r="R16" s="183">
        <f t="shared" si="2"/>
        <v>4</v>
      </c>
      <c r="S16" s="43">
        <f t="shared" si="3"/>
        <v>1</v>
      </c>
      <c r="T16" s="400"/>
      <c r="U16" s="371"/>
      <c r="V16" s="371"/>
    </row>
    <row r="17" spans="1:22" s="203" customFormat="1" ht="30" customHeight="1">
      <c r="A17" s="551" t="s">
        <v>1140</v>
      </c>
      <c r="B17" s="134" t="s">
        <v>1141</v>
      </c>
      <c r="C17" s="554" t="s">
        <v>1142</v>
      </c>
      <c r="D17" s="555"/>
      <c r="E17" s="555"/>
      <c r="F17" s="555"/>
      <c r="G17" s="555"/>
      <c r="H17" s="555"/>
      <c r="I17" s="555"/>
      <c r="J17" s="555"/>
      <c r="K17" s="555"/>
      <c r="L17" s="555"/>
      <c r="M17" s="555"/>
      <c r="N17" s="555"/>
      <c r="O17" s="555"/>
      <c r="P17" s="555"/>
      <c r="Q17" s="555"/>
      <c r="R17" s="555"/>
      <c r="S17" s="555"/>
      <c r="T17" s="555"/>
      <c r="U17" s="555"/>
      <c r="V17" s="556"/>
    </row>
    <row r="18" spans="1:22" s="203" customFormat="1" ht="30" customHeight="1">
      <c r="A18" s="552"/>
      <c r="B18" s="134" t="s">
        <v>1143</v>
      </c>
      <c r="C18" s="557"/>
      <c r="D18" s="558"/>
      <c r="E18" s="558"/>
      <c r="F18" s="558"/>
      <c r="G18" s="558"/>
      <c r="H18" s="558"/>
      <c r="I18" s="558"/>
      <c r="J18" s="558"/>
      <c r="K18" s="558"/>
      <c r="L18" s="558"/>
      <c r="M18" s="558"/>
      <c r="N18" s="558"/>
      <c r="O18" s="558"/>
      <c r="P18" s="558"/>
      <c r="Q18" s="558"/>
      <c r="R18" s="558"/>
      <c r="S18" s="558"/>
      <c r="T18" s="558"/>
      <c r="U18" s="558"/>
      <c r="V18" s="559"/>
    </row>
    <row r="19" spans="1:22" s="203" customFormat="1" ht="30" customHeight="1">
      <c r="A19" s="553"/>
      <c r="B19" s="134" t="s">
        <v>1144</v>
      </c>
      <c r="C19" s="560"/>
      <c r="D19" s="561"/>
      <c r="E19" s="561"/>
      <c r="F19" s="561"/>
      <c r="G19" s="561"/>
      <c r="H19" s="561"/>
      <c r="I19" s="561"/>
      <c r="J19" s="561"/>
      <c r="K19" s="561"/>
      <c r="L19" s="561"/>
      <c r="M19" s="561"/>
      <c r="N19" s="561"/>
      <c r="O19" s="561"/>
      <c r="P19" s="561"/>
      <c r="Q19" s="561"/>
      <c r="R19" s="561"/>
      <c r="S19" s="561"/>
      <c r="T19" s="561"/>
      <c r="U19" s="561"/>
      <c r="V19" s="562"/>
    </row>
    <row r="20" spans="1:22" s="16" customFormat="1" ht="76.150000000000006" customHeight="1">
      <c r="A20" s="11" t="s">
        <v>1145</v>
      </c>
      <c r="B20" s="11" t="s">
        <v>1146</v>
      </c>
      <c r="C20" s="14" t="s">
        <v>1113</v>
      </c>
      <c r="D20" s="14" t="s">
        <v>960</v>
      </c>
      <c r="E20" s="17"/>
      <c r="F20" s="17"/>
      <c r="G20" s="17"/>
      <c r="H20" s="17"/>
      <c r="I20" s="13">
        <f t="shared" ref="I20:I21" si="4">(E20+F20+G20)</f>
        <v>0</v>
      </c>
      <c r="J20" s="198" t="s">
        <v>1147</v>
      </c>
      <c r="K20" s="202">
        <v>0</v>
      </c>
      <c r="L20" s="198" t="s">
        <v>1147</v>
      </c>
      <c r="M20" s="202">
        <v>0</v>
      </c>
      <c r="N20" s="198" t="s">
        <v>1147</v>
      </c>
      <c r="O20" s="202">
        <v>0</v>
      </c>
      <c r="P20" s="198" t="s">
        <v>1147</v>
      </c>
      <c r="Q20" s="202">
        <v>0</v>
      </c>
      <c r="R20" s="183">
        <f t="shared" si="2"/>
        <v>0</v>
      </c>
      <c r="S20" s="43">
        <v>1</v>
      </c>
      <c r="T20" s="400"/>
      <c r="U20" s="371"/>
      <c r="V20" s="371"/>
    </row>
    <row r="21" spans="1:22" s="16" customFormat="1" ht="69" customHeight="1">
      <c r="A21" s="11" t="s">
        <v>1148</v>
      </c>
      <c r="B21" s="11" t="s">
        <v>1149</v>
      </c>
      <c r="C21" s="14" t="s">
        <v>1113</v>
      </c>
      <c r="D21" s="14" t="s">
        <v>1020</v>
      </c>
      <c r="E21" s="17"/>
      <c r="F21" s="17"/>
      <c r="G21" s="17"/>
      <c r="H21" s="17"/>
      <c r="I21" s="13">
        <f t="shared" si="4"/>
        <v>0</v>
      </c>
      <c r="J21" s="198" t="s">
        <v>1150</v>
      </c>
      <c r="K21" s="202">
        <v>0</v>
      </c>
      <c r="L21" s="198" t="s">
        <v>1150</v>
      </c>
      <c r="M21" s="202">
        <v>0</v>
      </c>
      <c r="N21" s="198" t="s">
        <v>1150</v>
      </c>
      <c r="O21" s="202">
        <v>0</v>
      </c>
      <c r="P21" s="198" t="s">
        <v>1150</v>
      </c>
      <c r="Q21" s="202">
        <v>0</v>
      </c>
      <c r="R21" s="183">
        <f t="shared" si="2"/>
        <v>0</v>
      </c>
      <c r="S21" s="43">
        <v>1</v>
      </c>
      <c r="T21" s="400"/>
      <c r="U21" s="371"/>
      <c r="V21" s="371"/>
    </row>
    <row r="22" spans="1:22" s="16" customFormat="1" ht="89.25" customHeight="1">
      <c r="A22" s="11" t="s">
        <v>1151</v>
      </c>
      <c r="B22" s="11" t="s">
        <v>1152</v>
      </c>
      <c r="C22" s="14" t="s">
        <v>1113</v>
      </c>
      <c r="D22" s="14" t="s">
        <v>960</v>
      </c>
      <c r="E22" s="17"/>
      <c r="F22" s="17"/>
      <c r="G22" s="17"/>
      <c r="H22" s="17"/>
      <c r="I22" s="13">
        <f>(E22+F22+G22)</f>
        <v>0</v>
      </c>
      <c r="J22" s="185" t="s">
        <v>1153</v>
      </c>
      <c r="K22" s="202">
        <v>0</v>
      </c>
      <c r="L22" s="185" t="s">
        <v>1153</v>
      </c>
      <c r="M22" s="202">
        <v>0</v>
      </c>
      <c r="N22" s="185" t="s">
        <v>1153</v>
      </c>
      <c r="O22" s="202">
        <v>0</v>
      </c>
      <c r="P22" s="185" t="s">
        <v>1153</v>
      </c>
      <c r="Q22" s="202">
        <v>0</v>
      </c>
      <c r="R22" s="183">
        <f t="shared" si="2"/>
        <v>0</v>
      </c>
      <c r="S22" s="43">
        <v>1</v>
      </c>
      <c r="T22" s="400"/>
      <c r="U22" s="371"/>
      <c r="V22" s="371"/>
    </row>
    <row r="23" spans="1:22" ht="15">
      <c r="A23" s="6"/>
      <c r="B23" s="6"/>
      <c r="C23" s="52" t="s">
        <v>532</v>
      </c>
      <c r="D23" s="27"/>
      <c r="E23" s="27"/>
      <c r="F23" s="27"/>
      <c r="G23" s="27"/>
      <c r="H23" s="27"/>
      <c r="I23" s="187"/>
      <c r="J23" s="8"/>
      <c r="K23" s="8"/>
      <c r="L23" s="8"/>
      <c r="M23" s="8"/>
      <c r="N23" s="8"/>
      <c r="O23" s="8"/>
      <c r="P23" s="8"/>
      <c r="Q23" s="8"/>
      <c r="R23" s="8">
        <f>SUM(R19:R22)</f>
        <v>0</v>
      </c>
      <c r="S23" s="54">
        <f>AVERAGE(S19:S22)</f>
        <v>1</v>
      </c>
      <c r="T23" s="8"/>
    </row>
  </sheetData>
  <autoFilter ref="A9:X23" xr:uid="{B29C8CF2-3225-4610-ACB6-88CB4250A44D}">
    <filterColumn colId="19" showButton="0"/>
    <filterColumn colId="20" showButton="0"/>
  </autoFilter>
  <mergeCells count="27">
    <mergeCell ref="T20:V20"/>
    <mergeCell ref="T21:V21"/>
    <mergeCell ref="A11:A12"/>
    <mergeCell ref="A17:A19"/>
    <mergeCell ref="T22:V22"/>
    <mergeCell ref="T15:V15"/>
    <mergeCell ref="T11:V11"/>
    <mergeCell ref="T12:V12"/>
    <mergeCell ref="T13:V13"/>
    <mergeCell ref="T14:V14"/>
    <mergeCell ref="C17:V19"/>
    <mergeCell ref="B7:V7"/>
    <mergeCell ref="B8:V8"/>
    <mergeCell ref="T9:V9"/>
    <mergeCell ref="T10:V10"/>
    <mergeCell ref="T16:V16"/>
    <mergeCell ref="A1:V1"/>
    <mergeCell ref="B2:V2"/>
    <mergeCell ref="B3:V3"/>
    <mergeCell ref="B4:V4"/>
    <mergeCell ref="A5:A6"/>
    <mergeCell ref="C5:E5"/>
    <mergeCell ref="G5:H5"/>
    <mergeCell ref="J5:V5"/>
    <mergeCell ref="C6:E6"/>
    <mergeCell ref="G6:H6"/>
    <mergeCell ref="I6:V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C34B0-C416-40AF-93C7-FA9B60314C54}">
  <sheetPr>
    <tabColor rgb="FFFFC000"/>
  </sheetPr>
  <dimension ref="A1:AD138"/>
  <sheetViews>
    <sheetView topLeftCell="A7" zoomScale="90" zoomScaleNormal="90" workbookViewId="0">
      <selection activeCell="B2" sqref="B2:W2"/>
    </sheetView>
  </sheetViews>
  <sheetFormatPr defaultColWidth="11.42578125" defaultRowHeight="12"/>
  <cols>
    <col min="1" max="1" width="55.140625" style="3" customWidth="1"/>
    <col min="2" max="2" width="59.7109375" style="3" customWidth="1"/>
    <col min="3" max="3" width="16.42578125" style="3" customWidth="1"/>
    <col min="4" max="4" width="8.85546875" style="3" customWidth="1"/>
    <col min="5" max="5" width="13.85546875" style="1" customWidth="1"/>
    <col min="6" max="6" width="14.140625" style="1" customWidth="1"/>
    <col min="7" max="7" width="14.42578125" style="1" customWidth="1"/>
    <col min="8" max="8" width="13.28515625" style="1" customWidth="1"/>
    <col min="9" max="9" width="11.28515625" style="1" customWidth="1"/>
    <col min="10" max="10" width="15.28515625" style="4" customWidth="1"/>
    <col min="11" max="11" width="17.42578125" style="1" customWidth="1"/>
    <col min="12" max="12" width="13.85546875" style="1" customWidth="1"/>
    <col min="13" max="13" width="18.140625" style="1" customWidth="1"/>
    <col min="14" max="14" width="17.42578125" style="1" customWidth="1"/>
    <col min="15" max="15" width="17.85546875" style="1" customWidth="1"/>
    <col min="16" max="16" width="19.42578125" style="1" customWidth="1"/>
    <col min="17" max="17" width="18.85546875" style="1" customWidth="1"/>
    <col min="18" max="18" width="15.5703125" style="1" customWidth="1"/>
    <col min="19" max="19" width="12.42578125" style="1" customWidth="1"/>
    <col min="20" max="20" width="61.5703125" style="1" customWidth="1"/>
    <col min="21" max="21" width="15.5703125" style="1" hidden="1" customWidth="1"/>
    <col min="22" max="22" width="22.42578125" style="1" hidden="1" customWidth="1"/>
    <col min="23" max="23" width="16.5703125" style="1" hidden="1" customWidth="1"/>
    <col min="24" max="24" width="14.28515625" style="1" customWidth="1"/>
    <col min="25" max="16384" width="11.42578125" style="1"/>
  </cols>
  <sheetData>
    <row r="1" spans="1:30" s="62" customFormat="1" ht="78" customHeight="1">
      <c r="A1" s="432" t="s">
        <v>0</v>
      </c>
      <c r="B1" s="432"/>
      <c r="C1" s="432"/>
      <c r="D1" s="432"/>
      <c r="E1" s="432"/>
      <c r="F1" s="432"/>
      <c r="G1" s="432"/>
      <c r="H1" s="432"/>
      <c r="I1" s="432"/>
      <c r="J1" s="432"/>
      <c r="K1" s="432"/>
      <c r="L1" s="432"/>
      <c r="M1" s="432"/>
      <c r="N1" s="432"/>
      <c r="O1" s="432"/>
      <c r="P1" s="432"/>
      <c r="Q1" s="432"/>
      <c r="R1" s="432"/>
      <c r="S1" s="432"/>
      <c r="T1" s="432"/>
      <c r="U1" s="432"/>
      <c r="V1" s="432"/>
      <c r="W1" s="432"/>
    </row>
    <row r="2" spans="1:30" s="62" customFormat="1" ht="39" customHeight="1">
      <c r="A2" s="61" t="s">
        <v>1</v>
      </c>
      <c r="B2" s="375" t="s">
        <v>2</v>
      </c>
      <c r="C2" s="376"/>
      <c r="D2" s="376"/>
      <c r="E2" s="376"/>
      <c r="F2" s="376"/>
      <c r="G2" s="376"/>
      <c r="H2" s="376"/>
      <c r="I2" s="376"/>
      <c r="J2" s="376"/>
      <c r="K2" s="376"/>
      <c r="L2" s="376"/>
      <c r="M2" s="376"/>
      <c r="N2" s="376"/>
      <c r="O2" s="376"/>
      <c r="P2" s="376"/>
      <c r="Q2" s="376"/>
      <c r="R2" s="376"/>
      <c r="S2" s="376"/>
      <c r="T2" s="376"/>
      <c r="U2" s="376"/>
      <c r="V2" s="376"/>
      <c r="W2" s="377"/>
    </row>
    <row r="3" spans="1:30" s="62" customFormat="1" ht="32.450000000000003" customHeight="1">
      <c r="A3" s="61" t="s">
        <v>3</v>
      </c>
      <c r="B3" s="375" t="s">
        <v>4</v>
      </c>
      <c r="C3" s="376"/>
      <c r="D3" s="376"/>
      <c r="E3" s="376"/>
      <c r="F3" s="376"/>
      <c r="G3" s="376"/>
      <c r="H3" s="376"/>
      <c r="I3" s="376"/>
      <c r="J3" s="376"/>
      <c r="K3" s="376"/>
      <c r="L3" s="376"/>
      <c r="M3" s="376"/>
      <c r="N3" s="376"/>
      <c r="O3" s="376"/>
      <c r="P3" s="376"/>
      <c r="Q3" s="376"/>
      <c r="R3" s="376"/>
      <c r="S3" s="376"/>
      <c r="T3" s="376"/>
      <c r="U3" s="376"/>
      <c r="V3" s="376"/>
      <c r="W3" s="377"/>
    </row>
    <row r="4" spans="1:30" s="62" customFormat="1" ht="39.950000000000003" customHeight="1">
      <c r="A4" s="61" t="s">
        <v>5</v>
      </c>
      <c r="B4" s="375" t="s">
        <v>739</v>
      </c>
      <c r="C4" s="376"/>
      <c r="D4" s="376"/>
      <c r="E4" s="376"/>
      <c r="F4" s="376"/>
      <c r="G4" s="376"/>
      <c r="H4" s="376"/>
      <c r="I4" s="376"/>
      <c r="J4" s="376"/>
      <c r="K4" s="376"/>
      <c r="L4" s="376"/>
      <c r="M4" s="376"/>
      <c r="N4" s="376"/>
      <c r="O4" s="376"/>
      <c r="P4" s="376"/>
      <c r="Q4" s="376"/>
      <c r="R4" s="376"/>
      <c r="S4" s="376"/>
      <c r="T4" s="376"/>
      <c r="U4" s="376"/>
      <c r="V4" s="376"/>
      <c r="W4" s="377"/>
    </row>
    <row r="5" spans="1:30" s="62" customFormat="1" ht="48" customHeight="1">
      <c r="A5" s="378" t="s">
        <v>7</v>
      </c>
      <c r="B5" s="61" t="s">
        <v>8</v>
      </c>
      <c r="C5" s="380" t="s">
        <v>141</v>
      </c>
      <c r="D5" s="381"/>
      <c r="E5" s="381"/>
      <c r="F5" s="382"/>
      <c r="G5" s="64" t="s">
        <v>10</v>
      </c>
      <c r="H5" s="379" t="s">
        <v>142</v>
      </c>
      <c r="I5" s="379"/>
      <c r="J5" s="61" t="s">
        <v>12</v>
      </c>
      <c r="K5" s="379" t="s">
        <v>142</v>
      </c>
      <c r="L5" s="379"/>
      <c r="M5" s="379"/>
      <c r="N5" s="379"/>
      <c r="O5" s="379"/>
      <c r="P5" s="379"/>
      <c r="Q5" s="379"/>
      <c r="R5" s="379"/>
      <c r="S5" s="379"/>
      <c r="T5" s="379"/>
      <c r="U5" s="379"/>
      <c r="V5" s="379"/>
      <c r="W5" s="379"/>
    </row>
    <row r="6" spans="1:30" s="62" customFormat="1" ht="44.25" customHeight="1">
      <c r="A6" s="378"/>
      <c r="B6" s="61" t="s">
        <v>14</v>
      </c>
      <c r="C6" s="391" t="s">
        <v>15</v>
      </c>
      <c r="D6" s="392"/>
      <c r="E6" s="392"/>
      <c r="F6" s="393"/>
      <c r="G6" s="61" t="s">
        <v>16</v>
      </c>
      <c r="H6" s="407" t="s">
        <v>143</v>
      </c>
      <c r="I6" s="407"/>
      <c r="J6" s="431"/>
      <c r="K6" s="431"/>
      <c r="L6" s="431"/>
      <c r="M6" s="431"/>
      <c r="N6" s="431"/>
      <c r="O6" s="431"/>
      <c r="P6" s="431"/>
      <c r="Q6" s="431"/>
      <c r="R6" s="431"/>
      <c r="S6" s="431"/>
      <c r="T6" s="431"/>
      <c r="U6" s="431"/>
      <c r="V6" s="431"/>
      <c r="W6" s="431"/>
    </row>
    <row r="7" spans="1:30" s="62" customFormat="1" ht="27.75" customHeight="1">
      <c r="A7" s="64" t="s">
        <v>144</v>
      </c>
      <c r="B7" s="394" t="s">
        <v>1154</v>
      </c>
      <c r="C7" s="395"/>
      <c r="D7" s="395"/>
      <c r="E7" s="395"/>
      <c r="F7" s="395"/>
      <c r="G7" s="395"/>
      <c r="H7" s="395"/>
      <c r="I7" s="395"/>
      <c r="J7" s="395"/>
      <c r="K7" s="395"/>
      <c r="L7" s="395"/>
      <c r="M7" s="395"/>
      <c r="N7" s="395"/>
      <c r="O7" s="395"/>
      <c r="P7" s="395"/>
      <c r="Q7" s="395"/>
      <c r="R7" s="395"/>
      <c r="S7" s="395"/>
      <c r="T7" s="396"/>
      <c r="U7" s="56"/>
      <c r="V7" s="56"/>
      <c r="W7" s="56"/>
      <c r="X7" s="1"/>
      <c r="Y7" s="1"/>
      <c r="Z7" s="1"/>
      <c r="AA7" s="1"/>
      <c r="AB7" s="1"/>
      <c r="AC7" s="1"/>
      <c r="AD7" s="1"/>
    </row>
    <row r="8" spans="1:30" s="62" customFormat="1" ht="27.75" customHeight="1">
      <c r="A8" s="135" t="s">
        <v>20</v>
      </c>
      <c r="B8" s="375" t="s">
        <v>277</v>
      </c>
      <c r="C8" s="376"/>
      <c r="D8" s="376"/>
      <c r="E8" s="376"/>
      <c r="F8" s="376"/>
      <c r="G8" s="376"/>
      <c r="H8" s="376"/>
      <c r="I8" s="376"/>
      <c r="J8" s="376"/>
      <c r="K8" s="376"/>
      <c r="L8" s="376"/>
      <c r="M8" s="376"/>
      <c r="N8" s="376"/>
      <c r="O8" s="376"/>
      <c r="P8" s="376"/>
      <c r="Q8" s="376"/>
      <c r="R8" s="376"/>
      <c r="S8" s="376"/>
      <c r="T8" s="376"/>
      <c r="U8" s="1"/>
      <c r="V8" s="1"/>
      <c r="W8" s="1"/>
      <c r="X8" s="1"/>
      <c r="Y8" s="1"/>
      <c r="Z8" s="1"/>
      <c r="AA8" s="1"/>
      <c r="AB8" s="1"/>
      <c r="AC8" s="1"/>
      <c r="AD8" s="1"/>
    </row>
    <row r="9" spans="1:30" ht="41.45">
      <c r="A9" s="5" t="s">
        <v>773</v>
      </c>
      <c r="B9" s="5" t="s">
        <v>147</v>
      </c>
      <c r="C9" s="5" t="s">
        <v>148</v>
      </c>
      <c r="D9" s="5" t="s">
        <v>1155</v>
      </c>
      <c r="E9" s="50" t="s">
        <v>150</v>
      </c>
      <c r="F9" s="50" t="s">
        <v>151</v>
      </c>
      <c r="G9" s="50" t="s">
        <v>152</v>
      </c>
      <c r="H9" s="50" t="s">
        <v>153</v>
      </c>
      <c r="I9" s="5" t="s">
        <v>154</v>
      </c>
      <c r="J9" s="5" t="s">
        <v>156</v>
      </c>
      <c r="K9" s="5" t="s">
        <v>247</v>
      </c>
      <c r="L9" s="5" t="s">
        <v>248</v>
      </c>
      <c r="M9" s="5" t="s">
        <v>249</v>
      </c>
      <c r="N9" s="5" t="s">
        <v>250</v>
      </c>
      <c r="O9" s="5" t="s">
        <v>251</v>
      </c>
      <c r="P9" s="5" t="s">
        <v>161</v>
      </c>
      <c r="Q9" s="5" t="s">
        <v>252</v>
      </c>
      <c r="R9" s="5" t="s">
        <v>162</v>
      </c>
      <c r="S9" s="5" t="s">
        <v>278</v>
      </c>
      <c r="T9" s="5" t="s">
        <v>279</v>
      </c>
    </row>
    <row r="10" spans="1:30" ht="30" customHeight="1">
      <c r="A10" s="136" t="s">
        <v>774</v>
      </c>
      <c r="B10" s="136" t="s">
        <v>775</v>
      </c>
      <c r="C10" s="6"/>
      <c r="D10" s="27"/>
      <c r="E10" s="15"/>
      <c r="F10" s="15"/>
      <c r="G10" s="15"/>
      <c r="H10" s="15"/>
      <c r="I10" s="7">
        <f>(E10+F10+G10+H10)</f>
        <v>0</v>
      </c>
      <c r="J10" s="8"/>
      <c r="K10" s="36" t="e">
        <f>(J10/E10)</f>
        <v>#DIV/0!</v>
      </c>
      <c r="L10" s="8"/>
      <c r="M10" s="36" t="e">
        <f t="shared" ref="M10:M73" si="0">L10/F10</f>
        <v>#DIV/0!</v>
      </c>
      <c r="N10" s="8"/>
      <c r="O10" s="36" t="e">
        <f>N10/G10</f>
        <v>#DIV/0!</v>
      </c>
      <c r="P10" s="8"/>
      <c r="Q10" s="36" t="e">
        <f t="shared" ref="Q10:Q73" si="1">P10/H10</f>
        <v>#DIV/0!</v>
      </c>
      <c r="R10" s="9">
        <f t="shared" ref="R10:R73" si="2">J10+L10+N10+P10</f>
        <v>0</v>
      </c>
      <c r="S10" s="36" t="e">
        <f t="shared" ref="S10:S73" si="3">R10/D10</f>
        <v>#DIV/0!</v>
      </c>
      <c r="T10" s="11"/>
    </row>
    <row r="11" spans="1:30" ht="30" customHeight="1">
      <c r="A11" s="136" t="s">
        <v>780</v>
      </c>
      <c r="B11" s="136" t="s">
        <v>781</v>
      </c>
      <c r="C11" s="6"/>
      <c r="D11" s="27"/>
      <c r="E11" s="15"/>
      <c r="F11" s="15"/>
      <c r="G11" s="15"/>
      <c r="H11" s="15"/>
      <c r="I11" s="7">
        <f t="shared" ref="I11:I74" si="4">(E11+F11+G11+H11)</f>
        <v>0</v>
      </c>
      <c r="J11" s="8"/>
      <c r="K11" s="36" t="e">
        <f t="shared" ref="K11:K74" si="5">(J11/E11)</f>
        <v>#DIV/0!</v>
      </c>
      <c r="L11" s="8"/>
      <c r="M11" s="36" t="e">
        <f t="shared" si="0"/>
        <v>#DIV/0!</v>
      </c>
      <c r="N11" s="8"/>
      <c r="O11" s="36" t="e">
        <f t="shared" ref="O11:O74" si="6">N11/G11</f>
        <v>#DIV/0!</v>
      </c>
      <c r="P11" s="8"/>
      <c r="Q11" s="36" t="e">
        <f t="shared" si="1"/>
        <v>#DIV/0!</v>
      </c>
      <c r="R11" s="9">
        <f t="shared" si="2"/>
        <v>0</v>
      </c>
      <c r="S11" s="36" t="e">
        <f t="shared" si="3"/>
        <v>#DIV/0!</v>
      </c>
      <c r="T11" s="11"/>
    </row>
    <row r="12" spans="1:30" ht="33" customHeight="1">
      <c r="A12" s="137" t="s">
        <v>1156</v>
      </c>
      <c r="B12" s="137" t="s">
        <v>1157</v>
      </c>
      <c r="C12" s="6"/>
      <c r="D12" s="27"/>
      <c r="E12" s="15"/>
      <c r="F12" s="15"/>
      <c r="G12" s="15"/>
      <c r="H12" s="15"/>
      <c r="I12" s="7">
        <f>(E12+F12+G12+H12)</f>
        <v>0</v>
      </c>
      <c r="J12" s="8"/>
      <c r="K12" s="36" t="e">
        <f t="shared" si="5"/>
        <v>#DIV/0!</v>
      </c>
      <c r="L12" s="8"/>
      <c r="M12" s="36" t="e">
        <f t="shared" si="0"/>
        <v>#DIV/0!</v>
      </c>
      <c r="N12" s="8"/>
      <c r="O12" s="36" t="e">
        <f t="shared" si="6"/>
        <v>#DIV/0!</v>
      </c>
      <c r="P12" s="8"/>
      <c r="Q12" s="36" t="e">
        <f t="shared" si="1"/>
        <v>#DIV/0!</v>
      </c>
      <c r="R12" s="9">
        <f t="shared" si="2"/>
        <v>0</v>
      </c>
      <c r="S12" s="36" t="e">
        <f t="shared" si="3"/>
        <v>#DIV/0!</v>
      </c>
      <c r="T12" s="11"/>
    </row>
    <row r="13" spans="1:30" ht="30" customHeight="1">
      <c r="A13" s="136" t="s">
        <v>786</v>
      </c>
      <c r="B13" s="136" t="s">
        <v>1158</v>
      </c>
      <c r="C13" s="6"/>
      <c r="D13" s="27"/>
      <c r="E13" s="15"/>
      <c r="F13" s="15"/>
      <c r="G13" s="15"/>
      <c r="H13" s="15"/>
      <c r="I13" s="7">
        <f>(E13+F13+G13+H13)</f>
        <v>0</v>
      </c>
      <c r="J13" s="8"/>
      <c r="K13" s="36" t="e">
        <f t="shared" si="5"/>
        <v>#DIV/0!</v>
      </c>
      <c r="L13" s="8"/>
      <c r="M13" s="36" t="e">
        <f t="shared" si="0"/>
        <v>#DIV/0!</v>
      </c>
      <c r="N13" s="8"/>
      <c r="O13" s="36" t="e">
        <f t="shared" si="6"/>
        <v>#DIV/0!</v>
      </c>
      <c r="P13" s="8"/>
      <c r="Q13" s="36" t="e">
        <f t="shared" si="1"/>
        <v>#DIV/0!</v>
      </c>
      <c r="R13" s="9">
        <f t="shared" si="2"/>
        <v>0</v>
      </c>
      <c r="S13" s="36" t="e">
        <f t="shared" si="3"/>
        <v>#DIV/0!</v>
      </c>
      <c r="T13" s="11"/>
    </row>
    <row r="14" spans="1:30" ht="42.6" customHeight="1">
      <c r="A14" s="138" t="s">
        <v>1159</v>
      </c>
      <c r="B14" s="138" t="s">
        <v>1160</v>
      </c>
      <c r="C14" s="6"/>
      <c r="D14" s="27"/>
      <c r="E14" s="15"/>
      <c r="F14" s="15"/>
      <c r="G14" s="15"/>
      <c r="H14" s="15"/>
      <c r="I14" s="7">
        <f t="shared" si="4"/>
        <v>0</v>
      </c>
      <c r="J14" s="8"/>
      <c r="K14" s="36" t="e">
        <f t="shared" si="5"/>
        <v>#DIV/0!</v>
      </c>
      <c r="L14" s="8"/>
      <c r="M14" s="36" t="e">
        <f t="shared" si="0"/>
        <v>#DIV/0!</v>
      </c>
      <c r="N14" s="8"/>
      <c r="O14" s="36" t="e">
        <f t="shared" si="6"/>
        <v>#DIV/0!</v>
      </c>
      <c r="P14" s="8"/>
      <c r="Q14" s="36" t="e">
        <f t="shared" si="1"/>
        <v>#DIV/0!</v>
      </c>
      <c r="R14" s="9">
        <f t="shared" si="2"/>
        <v>0</v>
      </c>
      <c r="S14" s="36" t="e">
        <f t="shared" si="3"/>
        <v>#DIV/0!</v>
      </c>
      <c r="T14" s="11"/>
    </row>
    <row r="15" spans="1:30" ht="30" customHeight="1">
      <c r="A15" s="86" t="s">
        <v>790</v>
      </c>
      <c r="B15" s="86" t="s">
        <v>791</v>
      </c>
      <c r="C15" s="6"/>
      <c r="D15" s="27"/>
      <c r="E15" s="15"/>
      <c r="F15" s="15"/>
      <c r="G15" s="15"/>
      <c r="H15" s="15"/>
      <c r="I15" s="7">
        <f t="shared" si="4"/>
        <v>0</v>
      </c>
      <c r="J15" s="8"/>
      <c r="K15" s="36" t="e">
        <f t="shared" si="5"/>
        <v>#DIV/0!</v>
      </c>
      <c r="L15" s="8"/>
      <c r="M15" s="36" t="e">
        <f t="shared" si="0"/>
        <v>#DIV/0!</v>
      </c>
      <c r="N15" s="8"/>
      <c r="O15" s="36" t="e">
        <f t="shared" si="6"/>
        <v>#DIV/0!</v>
      </c>
      <c r="P15" s="8"/>
      <c r="Q15" s="36" t="e">
        <f t="shared" si="1"/>
        <v>#DIV/0!</v>
      </c>
      <c r="R15" s="9">
        <f t="shared" si="2"/>
        <v>0</v>
      </c>
      <c r="S15" s="36" t="e">
        <f t="shared" si="3"/>
        <v>#DIV/0!</v>
      </c>
      <c r="T15" s="11"/>
    </row>
    <row r="16" spans="1:30" ht="30" customHeight="1">
      <c r="A16" s="86" t="s">
        <v>796</v>
      </c>
      <c r="B16" s="86" t="s">
        <v>797</v>
      </c>
      <c r="C16" s="6"/>
      <c r="D16" s="27"/>
      <c r="E16" s="15"/>
      <c r="F16" s="15"/>
      <c r="G16" s="15"/>
      <c r="H16" s="15"/>
      <c r="I16" s="7">
        <f t="shared" si="4"/>
        <v>0</v>
      </c>
      <c r="J16" s="8"/>
      <c r="K16" s="36" t="e">
        <f t="shared" si="5"/>
        <v>#DIV/0!</v>
      </c>
      <c r="L16" s="8"/>
      <c r="M16" s="36" t="e">
        <f t="shared" si="0"/>
        <v>#DIV/0!</v>
      </c>
      <c r="N16" s="8"/>
      <c r="O16" s="36" t="e">
        <f t="shared" si="6"/>
        <v>#DIV/0!</v>
      </c>
      <c r="P16" s="8"/>
      <c r="Q16" s="36" t="e">
        <f t="shared" si="1"/>
        <v>#DIV/0!</v>
      </c>
      <c r="R16" s="9">
        <f t="shared" si="2"/>
        <v>0</v>
      </c>
      <c r="S16" s="36" t="e">
        <f t="shared" si="3"/>
        <v>#DIV/0!</v>
      </c>
      <c r="T16" s="11"/>
    </row>
    <row r="17" spans="1:20" ht="30" customHeight="1">
      <c r="A17" s="86" t="s">
        <v>802</v>
      </c>
      <c r="B17" s="86" t="s">
        <v>803</v>
      </c>
      <c r="C17" s="6"/>
      <c r="D17" s="27"/>
      <c r="E17" s="15"/>
      <c r="F17" s="15"/>
      <c r="G17" s="15"/>
      <c r="H17" s="15"/>
      <c r="I17" s="7">
        <f t="shared" si="4"/>
        <v>0</v>
      </c>
      <c r="J17" s="8"/>
      <c r="K17" s="36" t="e">
        <f t="shared" si="5"/>
        <v>#DIV/0!</v>
      </c>
      <c r="L17" s="8"/>
      <c r="M17" s="36" t="e">
        <f t="shared" si="0"/>
        <v>#DIV/0!</v>
      </c>
      <c r="N17" s="8"/>
      <c r="O17" s="36" t="e">
        <f t="shared" si="6"/>
        <v>#DIV/0!</v>
      </c>
      <c r="P17" s="8"/>
      <c r="Q17" s="36" t="e">
        <f t="shared" si="1"/>
        <v>#DIV/0!</v>
      </c>
      <c r="R17" s="9">
        <f t="shared" si="2"/>
        <v>0</v>
      </c>
      <c r="S17" s="36" t="e">
        <f t="shared" si="3"/>
        <v>#DIV/0!</v>
      </c>
      <c r="T17" s="11"/>
    </row>
    <row r="18" spans="1:20" ht="45.6" customHeight="1">
      <c r="A18" s="86" t="s">
        <v>1161</v>
      </c>
      <c r="B18" s="86" t="s">
        <v>809</v>
      </c>
      <c r="C18" s="6"/>
      <c r="D18" s="27"/>
      <c r="E18" s="15"/>
      <c r="F18" s="15"/>
      <c r="G18" s="15"/>
      <c r="H18" s="15"/>
      <c r="I18" s="7">
        <f t="shared" si="4"/>
        <v>0</v>
      </c>
      <c r="J18" s="8"/>
      <c r="K18" s="36" t="e">
        <f t="shared" si="5"/>
        <v>#DIV/0!</v>
      </c>
      <c r="L18" s="8"/>
      <c r="M18" s="36" t="e">
        <f t="shared" si="0"/>
        <v>#DIV/0!</v>
      </c>
      <c r="N18" s="8"/>
      <c r="O18" s="36" t="e">
        <f t="shared" si="6"/>
        <v>#DIV/0!</v>
      </c>
      <c r="P18" s="8"/>
      <c r="Q18" s="36" t="e">
        <f t="shared" si="1"/>
        <v>#DIV/0!</v>
      </c>
      <c r="R18" s="9">
        <f t="shared" si="2"/>
        <v>0</v>
      </c>
      <c r="S18" s="36" t="e">
        <f t="shared" si="3"/>
        <v>#DIV/0!</v>
      </c>
      <c r="T18" s="11"/>
    </row>
    <row r="19" spans="1:20" ht="30" customHeight="1">
      <c r="A19" s="86" t="s">
        <v>811</v>
      </c>
      <c r="B19" s="86" t="s">
        <v>812</v>
      </c>
      <c r="C19" s="6"/>
      <c r="D19" s="27"/>
      <c r="E19" s="15"/>
      <c r="F19" s="15"/>
      <c r="G19" s="15"/>
      <c r="H19" s="15"/>
      <c r="I19" s="7">
        <f t="shared" si="4"/>
        <v>0</v>
      </c>
      <c r="J19" s="8"/>
      <c r="K19" s="36" t="e">
        <f t="shared" si="5"/>
        <v>#DIV/0!</v>
      </c>
      <c r="L19" s="8"/>
      <c r="M19" s="36" t="e">
        <f t="shared" si="0"/>
        <v>#DIV/0!</v>
      </c>
      <c r="N19" s="8"/>
      <c r="O19" s="36" t="e">
        <f t="shared" si="6"/>
        <v>#DIV/0!</v>
      </c>
      <c r="P19" s="8"/>
      <c r="Q19" s="36" t="e">
        <f t="shared" si="1"/>
        <v>#DIV/0!</v>
      </c>
      <c r="R19" s="9">
        <f t="shared" si="2"/>
        <v>0</v>
      </c>
      <c r="S19" s="36" t="e">
        <f t="shared" si="3"/>
        <v>#DIV/0!</v>
      </c>
      <c r="T19" s="11"/>
    </row>
    <row r="20" spans="1:20" ht="30" customHeight="1">
      <c r="A20" s="86" t="s">
        <v>814</v>
      </c>
      <c r="B20" s="86" t="s">
        <v>815</v>
      </c>
      <c r="C20" s="6"/>
      <c r="D20" s="27"/>
      <c r="E20" s="15"/>
      <c r="F20" s="15"/>
      <c r="G20" s="15"/>
      <c r="H20" s="15"/>
      <c r="I20" s="7">
        <f t="shared" si="4"/>
        <v>0</v>
      </c>
      <c r="J20" s="8"/>
      <c r="K20" s="36" t="e">
        <f t="shared" si="5"/>
        <v>#DIV/0!</v>
      </c>
      <c r="L20" s="8"/>
      <c r="M20" s="36" t="e">
        <f t="shared" si="0"/>
        <v>#DIV/0!</v>
      </c>
      <c r="N20" s="8"/>
      <c r="O20" s="36" t="e">
        <f t="shared" si="6"/>
        <v>#DIV/0!</v>
      </c>
      <c r="P20" s="8"/>
      <c r="Q20" s="36" t="e">
        <f t="shared" si="1"/>
        <v>#DIV/0!</v>
      </c>
      <c r="R20" s="9">
        <f t="shared" si="2"/>
        <v>0</v>
      </c>
      <c r="S20" s="36" t="e">
        <f t="shared" si="3"/>
        <v>#DIV/0!</v>
      </c>
      <c r="T20" s="11"/>
    </row>
    <row r="21" spans="1:20" ht="30" customHeight="1">
      <c r="A21" s="86" t="s">
        <v>817</v>
      </c>
      <c r="B21" s="86" t="s">
        <v>1162</v>
      </c>
      <c r="C21" s="6"/>
      <c r="D21" s="27"/>
      <c r="E21" s="15"/>
      <c r="F21" s="15"/>
      <c r="G21" s="15"/>
      <c r="H21" s="15"/>
      <c r="I21" s="7">
        <f t="shared" si="4"/>
        <v>0</v>
      </c>
      <c r="J21" s="8"/>
      <c r="K21" s="36" t="e">
        <f t="shared" si="5"/>
        <v>#DIV/0!</v>
      </c>
      <c r="L21" s="8"/>
      <c r="M21" s="36" t="e">
        <f t="shared" si="0"/>
        <v>#DIV/0!</v>
      </c>
      <c r="N21" s="8"/>
      <c r="O21" s="36" t="e">
        <f t="shared" si="6"/>
        <v>#DIV/0!</v>
      </c>
      <c r="P21" s="8"/>
      <c r="Q21" s="36" t="e">
        <f t="shared" si="1"/>
        <v>#DIV/0!</v>
      </c>
      <c r="R21" s="9">
        <f t="shared" si="2"/>
        <v>0</v>
      </c>
      <c r="S21" s="36" t="e">
        <f t="shared" si="3"/>
        <v>#DIV/0!</v>
      </c>
      <c r="T21" s="11"/>
    </row>
    <row r="22" spans="1:20" ht="30" customHeight="1">
      <c r="A22" s="140" t="s">
        <v>819</v>
      </c>
      <c r="B22" s="563" t="s">
        <v>1163</v>
      </c>
      <c r="C22" s="6"/>
      <c r="D22" s="27"/>
      <c r="E22" s="15"/>
      <c r="F22" s="15"/>
      <c r="G22" s="15"/>
      <c r="H22" s="15"/>
      <c r="I22" s="7">
        <f t="shared" si="4"/>
        <v>0</v>
      </c>
      <c r="J22" s="8"/>
      <c r="K22" s="36" t="e">
        <f t="shared" si="5"/>
        <v>#DIV/0!</v>
      </c>
      <c r="L22" s="8"/>
      <c r="M22" s="36" t="e">
        <f t="shared" si="0"/>
        <v>#DIV/0!</v>
      </c>
      <c r="N22" s="8"/>
      <c r="O22" s="36" t="e">
        <f t="shared" si="6"/>
        <v>#DIV/0!</v>
      </c>
      <c r="P22" s="8"/>
      <c r="Q22" s="36" t="e">
        <f t="shared" si="1"/>
        <v>#DIV/0!</v>
      </c>
      <c r="R22" s="9">
        <f t="shared" si="2"/>
        <v>0</v>
      </c>
      <c r="S22" s="36" t="e">
        <f t="shared" si="3"/>
        <v>#DIV/0!</v>
      </c>
      <c r="T22" s="11"/>
    </row>
    <row r="23" spans="1:20" ht="30" customHeight="1">
      <c r="A23" s="85" t="s">
        <v>825</v>
      </c>
      <c r="B23" s="564"/>
      <c r="C23" s="6"/>
      <c r="D23" s="27"/>
      <c r="E23" s="15"/>
      <c r="F23" s="15"/>
      <c r="G23" s="15"/>
      <c r="H23" s="15"/>
      <c r="I23" s="7">
        <f t="shared" si="4"/>
        <v>0</v>
      </c>
      <c r="J23" s="8"/>
      <c r="K23" s="36" t="e">
        <f t="shared" si="5"/>
        <v>#DIV/0!</v>
      </c>
      <c r="L23" s="8"/>
      <c r="M23" s="36" t="e">
        <f t="shared" si="0"/>
        <v>#DIV/0!</v>
      </c>
      <c r="N23" s="8"/>
      <c r="O23" s="36" t="e">
        <f t="shared" si="6"/>
        <v>#DIV/0!</v>
      </c>
      <c r="P23" s="8"/>
      <c r="Q23" s="36" t="e">
        <f t="shared" si="1"/>
        <v>#DIV/0!</v>
      </c>
      <c r="R23" s="9">
        <f t="shared" si="2"/>
        <v>0</v>
      </c>
      <c r="S23" s="36" t="e">
        <f t="shared" si="3"/>
        <v>#DIV/0!</v>
      </c>
      <c r="T23" s="11"/>
    </row>
    <row r="24" spans="1:20" ht="30" customHeight="1">
      <c r="A24" s="86" t="s">
        <v>826</v>
      </c>
      <c r="B24" s="564"/>
      <c r="C24" s="6"/>
      <c r="D24" s="27"/>
      <c r="E24" s="15"/>
      <c r="F24" s="15"/>
      <c r="G24" s="15"/>
      <c r="H24" s="15"/>
      <c r="I24" s="7">
        <f t="shared" si="4"/>
        <v>0</v>
      </c>
      <c r="J24" s="8"/>
      <c r="K24" s="36" t="e">
        <f t="shared" si="5"/>
        <v>#DIV/0!</v>
      </c>
      <c r="L24" s="8"/>
      <c r="M24" s="36" t="e">
        <f t="shared" si="0"/>
        <v>#DIV/0!</v>
      </c>
      <c r="N24" s="8"/>
      <c r="O24" s="36" t="e">
        <f t="shared" si="6"/>
        <v>#DIV/0!</v>
      </c>
      <c r="P24" s="8"/>
      <c r="Q24" s="36" t="e">
        <f t="shared" si="1"/>
        <v>#DIV/0!</v>
      </c>
      <c r="R24" s="9">
        <f t="shared" si="2"/>
        <v>0</v>
      </c>
      <c r="S24" s="36" t="e">
        <f t="shared" si="3"/>
        <v>#DIV/0!</v>
      </c>
      <c r="T24" s="11"/>
    </row>
    <row r="25" spans="1:20" ht="30" customHeight="1">
      <c r="A25" s="86" t="s">
        <v>827</v>
      </c>
      <c r="B25" s="565"/>
      <c r="C25" s="6"/>
      <c r="D25" s="27"/>
      <c r="E25" s="15"/>
      <c r="F25" s="15"/>
      <c r="G25" s="15"/>
      <c r="H25" s="15"/>
      <c r="I25" s="7">
        <f t="shared" si="4"/>
        <v>0</v>
      </c>
      <c r="J25" s="8"/>
      <c r="K25" s="36" t="e">
        <f t="shared" si="5"/>
        <v>#DIV/0!</v>
      </c>
      <c r="L25" s="8"/>
      <c r="M25" s="36" t="e">
        <f t="shared" si="0"/>
        <v>#DIV/0!</v>
      </c>
      <c r="N25" s="8"/>
      <c r="O25" s="36" t="e">
        <f t="shared" si="6"/>
        <v>#DIV/0!</v>
      </c>
      <c r="P25" s="8"/>
      <c r="Q25" s="36" t="e">
        <f t="shared" si="1"/>
        <v>#DIV/0!</v>
      </c>
      <c r="R25" s="9">
        <f t="shared" si="2"/>
        <v>0</v>
      </c>
      <c r="S25" s="36" t="e">
        <f t="shared" si="3"/>
        <v>#DIV/0!</v>
      </c>
      <c r="T25" s="11"/>
    </row>
    <row r="26" spans="1:20" ht="30" customHeight="1">
      <c r="A26" s="86" t="s">
        <v>828</v>
      </c>
      <c r="B26" s="86" t="s">
        <v>1164</v>
      </c>
      <c r="C26" s="6"/>
      <c r="D26" s="27"/>
      <c r="E26" s="15"/>
      <c r="F26" s="15"/>
      <c r="G26" s="15"/>
      <c r="H26" s="15"/>
      <c r="I26" s="7">
        <f t="shared" si="4"/>
        <v>0</v>
      </c>
      <c r="J26" s="8"/>
      <c r="K26" s="36" t="e">
        <f t="shared" si="5"/>
        <v>#DIV/0!</v>
      </c>
      <c r="L26" s="8"/>
      <c r="M26" s="36" t="e">
        <f t="shared" si="0"/>
        <v>#DIV/0!</v>
      </c>
      <c r="N26" s="8"/>
      <c r="O26" s="36" t="e">
        <f t="shared" si="6"/>
        <v>#DIV/0!</v>
      </c>
      <c r="P26" s="8"/>
      <c r="Q26" s="36" t="e">
        <f t="shared" si="1"/>
        <v>#DIV/0!</v>
      </c>
      <c r="R26" s="9">
        <f t="shared" si="2"/>
        <v>0</v>
      </c>
      <c r="S26" s="36" t="e">
        <f t="shared" si="3"/>
        <v>#DIV/0!</v>
      </c>
      <c r="T26" s="11"/>
    </row>
    <row r="27" spans="1:20" ht="30" customHeight="1">
      <c r="A27" s="86" t="s">
        <v>1165</v>
      </c>
      <c r="B27" s="86" t="s">
        <v>1166</v>
      </c>
      <c r="C27" s="6"/>
      <c r="D27" s="27"/>
      <c r="E27" s="15"/>
      <c r="F27" s="15"/>
      <c r="G27" s="15"/>
      <c r="H27" s="15"/>
      <c r="I27" s="7">
        <f t="shared" si="4"/>
        <v>0</v>
      </c>
      <c r="J27" s="8"/>
      <c r="K27" s="36" t="e">
        <f t="shared" si="5"/>
        <v>#DIV/0!</v>
      </c>
      <c r="L27" s="8"/>
      <c r="M27" s="36" t="e">
        <f t="shared" si="0"/>
        <v>#DIV/0!</v>
      </c>
      <c r="N27" s="8"/>
      <c r="O27" s="36" t="e">
        <f t="shared" si="6"/>
        <v>#DIV/0!</v>
      </c>
      <c r="P27" s="8"/>
      <c r="Q27" s="36" t="e">
        <f t="shared" si="1"/>
        <v>#DIV/0!</v>
      </c>
      <c r="R27" s="9">
        <f t="shared" si="2"/>
        <v>0</v>
      </c>
      <c r="S27" s="36" t="e">
        <f t="shared" si="3"/>
        <v>#DIV/0!</v>
      </c>
      <c r="T27" s="11"/>
    </row>
    <row r="28" spans="1:20" ht="30" customHeight="1">
      <c r="A28" s="86" t="s">
        <v>1167</v>
      </c>
      <c r="B28" s="86" t="s">
        <v>1168</v>
      </c>
      <c r="C28" s="6"/>
      <c r="D28" s="27"/>
      <c r="E28" s="15"/>
      <c r="F28" s="15"/>
      <c r="G28" s="15"/>
      <c r="H28" s="15"/>
      <c r="I28" s="7">
        <f t="shared" si="4"/>
        <v>0</v>
      </c>
      <c r="J28" s="8"/>
      <c r="K28" s="36" t="e">
        <f t="shared" si="5"/>
        <v>#DIV/0!</v>
      </c>
      <c r="L28" s="8"/>
      <c r="M28" s="36" t="e">
        <f t="shared" si="0"/>
        <v>#DIV/0!</v>
      </c>
      <c r="N28" s="8"/>
      <c r="O28" s="36" t="e">
        <f t="shared" si="6"/>
        <v>#DIV/0!</v>
      </c>
      <c r="P28" s="8"/>
      <c r="Q28" s="36" t="e">
        <f t="shared" si="1"/>
        <v>#DIV/0!</v>
      </c>
      <c r="R28" s="9">
        <f t="shared" si="2"/>
        <v>0</v>
      </c>
      <c r="S28" s="36" t="e">
        <f t="shared" si="3"/>
        <v>#DIV/0!</v>
      </c>
      <c r="T28" s="11"/>
    </row>
    <row r="29" spans="1:20" ht="30" customHeight="1">
      <c r="A29" s="86"/>
      <c r="B29" s="86"/>
      <c r="C29" s="6"/>
      <c r="D29" s="27"/>
      <c r="E29" s="15"/>
      <c r="F29" s="15"/>
      <c r="G29" s="15"/>
      <c r="H29" s="15"/>
      <c r="I29" s="7">
        <f t="shared" si="4"/>
        <v>0</v>
      </c>
      <c r="J29" s="8"/>
      <c r="K29" s="36" t="e">
        <f t="shared" si="5"/>
        <v>#DIV/0!</v>
      </c>
      <c r="L29" s="8"/>
      <c r="M29" s="36" t="e">
        <f t="shared" si="0"/>
        <v>#DIV/0!</v>
      </c>
      <c r="N29" s="8"/>
      <c r="O29" s="36" t="e">
        <f t="shared" si="6"/>
        <v>#DIV/0!</v>
      </c>
      <c r="P29" s="8"/>
      <c r="Q29" s="36" t="e">
        <f t="shared" si="1"/>
        <v>#DIV/0!</v>
      </c>
      <c r="R29" s="9">
        <f t="shared" si="2"/>
        <v>0</v>
      </c>
      <c r="S29" s="36" t="e">
        <f t="shared" si="3"/>
        <v>#DIV/0!</v>
      </c>
      <c r="T29" s="11"/>
    </row>
    <row r="30" spans="1:20" ht="30" customHeight="1">
      <c r="A30" s="86"/>
      <c r="B30" s="86"/>
      <c r="C30" s="6"/>
      <c r="D30" s="27"/>
      <c r="E30" s="15"/>
      <c r="F30" s="15"/>
      <c r="G30" s="15"/>
      <c r="H30" s="15"/>
      <c r="I30" s="7">
        <f t="shared" si="4"/>
        <v>0</v>
      </c>
      <c r="J30" s="8"/>
      <c r="K30" s="36" t="e">
        <f t="shared" si="5"/>
        <v>#DIV/0!</v>
      </c>
      <c r="L30" s="8"/>
      <c r="M30" s="36" t="e">
        <f t="shared" si="0"/>
        <v>#DIV/0!</v>
      </c>
      <c r="N30" s="8"/>
      <c r="O30" s="36" t="e">
        <f t="shared" si="6"/>
        <v>#DIV/0!</v>
      </c>
      <c r="P30" s="8"/>
      <c r="Q30" s="36" t="e">
        <f t="shared" si="1"/>
        <v>#DIV/0!</v>
      </c>
      <c r="R30" s="9">
        <f t="shared" si="2"/>
        <v>0</v>
      </c>
      <c r="S30" s="36" t="e">
        <f t="shared" si="3"/>
        <v>#DIV/0!</v>
      </c>
      <c r="T30" s="11"/>
    </row>
    <row r="31" spans="1:20" ht="30" customHeight="1">
      <c r="A31" s="86"/>
      <c r="B31" s="86"/>
      <c r="C31" s="6"/>
      <c r="D31" s="27"/>
      <c r="E31" s="15"/>
      <c r="F31" s="15"/>
      <c r="G31" s="15"/>
      <c r="H31" s="15"/>
      <c r="I31" s="7">
        <f t="shared" si="4"/>
        <v>0</v>
      </c>
      <c r="J31" s="8"/>
      <c r="K31" s="36" t="e">
        <f t="shared" si="5"/>
        <v>#DIV/0!</v>
      </c>
      <c r="L31" s="8"/>
      <c r="M31" s="36" t="e">
        <f t="shared" si="0"/>
        <v>#DIV/0!</v>
      </c>
      <c r="N31" s="8"/>
      <c r="O31" s="36" t="e">
        <f t="shared" si="6"/>
        <v>#DIV/0!</v>
      </c>
      <c r="P31" s="8"/>
      <c r="Q31" s="36" t="e">
        <f t="shared" si="1"/>
        <v>#DIV/0!</v>
      </c>
      <c r="R31" s="9">
        <f t="shared" si="2"/>
        <v>0</v>
      </c>
      <c r="S31" s="36" t="e">
        <f t="shared" si="3"/>
        <v>#DIV/0!</v>
      </c>
      <c r="T31" s="11"/>
    </row>
    <row r="32" spans="1:20" ht="30" customHeight="1">
      <c r="A32" s="88"/>
      <c r="B32" s="88"/>
      <c r="C32" s="6"/>
      <c r="D32" s="27"/>
      <c r="E32" s="15"/>
      <c r="F32" s="15"/>
      <c r="G32" s="15"/>
      <c r="H32" s="15"/>
      <c r="I32" s="7">
        <f t="shared" si="4"/>
        <v>0</v>
      </c>
      <c r="J32" s="8"/>
      <c r="K32" s="36" t="e">
        <f t="shared" si="5"/>
        <v>#DIV/0!</v>
      </c>
      <c r="L32" s="8"/>
      <c r="M32" s="36" t="e">
        <f t="shared" si="0"/>
        <v>#DIV/0!</v>
      </c>
      <c r="N32" s="8"/>
      <c r="O32" s="36" t="e">
        <f t="shared" si="6"/>
        <v>#DIV/0!</v>
      </c>
      <c r="P32" s="8"/>
      <c r="Q32" s="36" t="e">
        <f t="shared" si="1"/>
        <v>#DIV/0!</v>
      </c>
      <c r="R32" s="9">
        <f t="shared" si="2"/>
        <v>0</v>
      </c>
      <c r="S32" s="36" t="e">
        <f t="shared" si="3"/>
        <v>#DIV/0!</v>
      </c>
      <c r="T32" s="11"/>
    </row>
    <row r="33" spans="1:20" ht="30" customHeight="1">
      <c r="A33" s="88"/>
      <c r="B33" s="88"/>
      <c r="C33" s="6"/>
      <c r="D33" s="27"/>
      <c r="E33" s="15"/>
      <c r="F33" s="15"/>
      <c r="G33" s="15"/>
      <c r="H33" s="15"/>
      <c r="I33" s="7">
        <f t="shared" si="4"/>
        <v>0</v>
      </c>
      <c r="J33" s="8"/>
      <c r="K33" s="36" t="e">
        <f t="shared" si="5"/>
        <v>#DIV/0!</v>
      </c>
      <c r="L33" s="8"/>
      <c r="M33" s="36" t="e">
        <f t="shared" si="0"/>
        <v>#DIV/0!</v>
      </c>
      <c r="N33" s="8"/>
      <c r="O33" s="36" t="e">
        <f t="shared" si="6"/>
        <v>#DIV/0!</v>
      </c>
      <c r="P33" s="8"/>
      <c r="Q33" s="36" t="e">
        <f t="shared" si="1"/>
        <v>#DIV/0!</v>
      </c>
      <c r="R33" s="9">
        <f t="shared" si="2"/>
        <v>0</v>
      </c>
      <c r="S33" s="36" t="e">
        <f t="shared" si="3"/>
        <v>#DIV/0!</v>
      </c>
      <c r="T33" s="11"/>
    </row>
    <row r="34" spans="1:20" ht="30" customHeight="1">
      <c r="A34" s="88"/>
      <c r="B34" s="88"/>
      <c r="C34" s="6"/>
      <c r="D34" s="27"/>
      <c r="E34" s="15"/>
      <c r="F34" s="15"/>
      <c r="G34" s="15"/>
      <c r="H34" s="15"/>
      <c r="I34" s="7">
        <f t="shared" si="4"/>
        <v>0</v>
      </c>
      <c r="J34" s="8"/>
      <c r="K34" s="36" t="e">
        <f t="shared" si="5"/>
        <v>#DIV/0!</v>
      </c>
      <c r="L34" s="8"/>
      <c r="M34" s="36" t="e">
        <f t="shared" si="0"/>
        <v>#DIV/0!</v>
      </c>
      <c r="N34" s="8"/>
      <c r="O34" s="36" t="e">
        <f t="shared" si="6"/>
        <v>#DIV/0!</v>
      </c>
      <c r="P34" s="8"/>
      <c r="Q34" s="36" t="e">
        <f t="shared" si="1"/>
        <v>#DIV/0!</v>
      </c>
      <c r="R34" s="9">
        <f t="shared" si="2"/>
        <v>0</v>
      </c>
      <c r="S34" s="36" t="e">
        <f t="shared" si="3"/>
        <v>#DIV/0!</v>
      </c>
      <c r="T34" s="11"/>
    </row>
    <row r="35" spans="1:20" ht="30" customHeight="1">
      <c r="A35" s="88"/>
      <c r="B35" s="88"/>
      <c r="C35" s="6"/>
      <c r="D35" s="27"/>
      <c r="E35" s="15"/>
      <c r="F35" s="15"/>
      <c r="G35" s="15"/>
      <c r="H35" s="15"/>
      <c r="I35" s="7">
        <f t="shared" si="4"/>
        <v>0</v>
      </c>
      <c r="J35" s="8"/>
      <c r="K35" s="36" t="e">
        <f t="shared" si="5"/>
        <v>#DIV/0!</v>
      </c>
      <c r="L35" s="8"/>
      <c r="M35" s="36" t="e">
        <f t="shared" si="0"/>
        <v>#DIV/0!</v>
      </c>
      <c r="N35" s="8"/>
      <c r="O35" s="36" t="e">
        <f t="shared" si="6"/>
        <v>#DIV/0!</v>
      </c>
      <c r="P35" s="8"/>
      <c r="Q35" s="36" t="e">
        <f t="shared" si="1"/>
        <v>#DIV/0!</v>
      </c>
      <c r="R35" s="9">
        <f t="shared" si="2"/>
        <v>0</v>
      </c>
      <c r="S35" s="36" t="e">
        <f t="shared" si="3"/>
        <v>#DIV/0!</v>
      </c>
      <c r="T35" s="11"/>
    </row>
    <row r="36" spans="1:20" ht="30" customHeight="1">
      <c r="A36" s="88"/>
      <c r="B36" s="88"/>
      <c r="C36" s="6"/>
      <c r="D36" s="27"/>
      <c r="E36" s="15"/>
      <c r="F36" s="15"/>
      <c r="G36" s="15"/>
      <c r="H36" s="15"/>
      <c r="I36" s="7">
        <f t="shared" si="4"/>
        <v>0</v>
      </c>
      <c r="J36" s="8"/>
      <c r="K36" s="36" t="e">
        <f t="shared" si="5"/>
        <v>#DIV/0!</v>
      </c>
      <c r="L36" s="8"/>
      <c r="M36" s="36" t="e">
        <f t="shared" si="0"/>
        <v>#DIV/0!</v>
      </c>
      <c r="N36" s="8"/>
      <c r="O36" s="36" t="e">
        <f t="shared" si="6"/>
        <v>#DIV/0!</v>
      </c>
      <c r="P36" s="8"/>
      <c r="Q36" s="36" t="e">
        <f t="shared" si="1"/>
        <v>#DIV/0!</v>
      </c>
      <c r="R36" s="9">
        <f t="shared" si="2"/>
        <v>0</v>
      </c>
      <c r="S36" s="36" t="e">
        <f t="shared" si="3"/>
        <v>#DIV/0!</v>
      </c>
      <c r="T36" s="11"/>
    </row>
    <row r="37" spans="1:20" ht="30" customHeight="1">
      <c r="A37" s="88"/>
      <c r="B37" s="88"/>
      <c r="C37" s="6"/>
      <c r="D37" s="27"/>
      <c r="E37" s="15"/>
      <c r="F37" s="15"/>
      <c r="G37" s="15"/>
      <c r="H37" s="15"/>
      <c r="I37" s="7">
        <f t="shared" si="4"/>
        <v>0</v>
      </c>
      <c r="J37" s="8"/>
      <c r="K37" s="36" t="e">
        <f t="shared" si="5"/>
        <v>#DIV/0!</v>
      </c>
      <c r="L37" s="8"/>
      <c r="M37" s="36" t="e">
        <f t="shared" si="0"/>
        <v>#DIV/0!</v>
      </c>
      <c r="N37" s="8"/>
      <c r="O37" s="36" t="e">
        <f t="shared" si="6"/>
        <v>#DIV/0!</v>
      </c>
      <c r="P37" s="8"/>
      <c r="Q37" s="36" t="e">
        <f t="shared" si="1"/>
        <v>#DIV/0!</v>
      </c>
      <c r="R37" s="9">
        <f t="shared" si="2"/>
        <v>0</v>
      </c>
      <c r="S37" s="36" t="e">
        <f t="shared" si="3"/>
        <v>#DIV/0!</v>
      </c>
      <c r="T37" s="11"/>
    </row>
    <row r="38" spans="1:20" ht="30" customHeight="1">
      <c r="A38" s="88"/>
      <c r="B38" s="88"/>
      <c r="C38" s="6"/>
      <c r="D38" s="27"/>
      <c r="E38" s="15"/>
      <c r="F38" s="15"/>
      <c r="G38" s="15"/>
      <c r="H38" s="15"/>
      <c r="I38" s="7">
        <f t="shared" si="4"/>
        <v>0</v>
      </c>
      <c r="J38" s="8"/>
      <c r="K38" s="36" t="e">
        <f t="shared" si="5"/>
        <v>#DIV/0!</v>
      </c>
      <c r="L38" s="8"/>
      <c r="M38" s="36" t="e">
        <f t="shared" si="0"/>
        <v>#DIV/0!</v>
      </c>
      <c r="N38" s="8"/>
      <c r="O38" s="36" t="e">
        <f t="shared" si="6"/>
        <v>#DIV/0!</v>
      </c>
      <c r="P38" s="8"/>
      <c r="Q38" s="36" t="e">
        <f t="shared" si="1"/>
        <v>#DIV/0!</v>
      </c>
      <c r="R38" s="9">
        <f t="shared" si="2"/>
        <v>0</v>
      </c>
      <c r="S38" s="36" t="e">
        <f t="shared" si="3"/>
        <v>#DIV/0!</v>
      </c>
      <c r="T38" s="11"/>
    </row>
    <row r="39" spans="1:20" ht="30" customHeight="1" thickBot="1">
      <c r="A39" s="84"/>
      <c r="B39" s="88"/>
      <c r="C39" s="6"/>
      <c r="D39" s="27"/>
      <c r="E39" s="15"/>
      <c r="F39" s="15"/>
      <c r="G39" s="15"/>
      <c r="H39" s="15"/>
      <c r="I39" s="7">
        <f t="shared" si="4"/>
        <v>0</v>
      </c>
      <c r="J39" s="8"/>
      <c r="K39" s="36" t="e">
        <f t="shared" si="5"/>
        <v>#DIV/0!</v>
      </c>
      <c r="L39" s="8"/>
      <c r="M39" s="36" t="e">
        <f t="shared" si="0"/>
        <v>#DIV/0!</v>
      </c>
      <c r="N39" s="8"/>
      <c r="O39" s="36" t="e">
        <f t="shared" si="6"/>
        <v>#DIV/0!</v>
      </c>
      <c r="P39" s="8"/>
      <c r="Q39" s="36" t="e">
        <f t="shared" si="1"/>
        <v>#DIV/0!</v>
      </c>
      <c r="R39" s="9">
        <f t="shared" si="2"/>
        <v>0</v>
      </c>
      <c r="S39" s="36" t="e">
        <f t="shared" si="3"/>
        <v>#DIV/0!</v>
      </c>
      <c r="T39" s="11"/>
    </row>
    <row r="40" spans="1:20" ht="30" customHeight="1">
      <c r="A40" s="85"/>
      <c r="B40" s="85"/>
      <c r="C40" s="6"/>
      <c r="D40" s="27"/>
      <c r="E40" s="15"/>
      <c r="F40" s="15"/>
      <c r="G40" s="15"/>
      <c r="H40" s="15"/>
      <c r="I40" s="7">
        <f t="shared" si="4"/>
        <v>0</v>
      </c>
      <c r="J40" s="8"/>
      <c r="K40" s="36" t="e">
        <f t="shared" si="5"/>
        <v>#DIV/0!</v>
      </c>
      <c r="L40" s="8"/>
      <c r="M40" s="36" t="e">
        <f t="shared" si="0"/>
        <v>#DIV/0!</v>
      </c>
      <c r="N40" s="8"/>
      <c r="O40" s="36" t="e">
        <f t="shared" si="6"/>
        <v>#DIV/0!</v>
      </c>
      <c r="P40" s="8"/>
      <c r="Q40" s="36" t="e">
        <f t="shared" si="1"/>
        <v>#DIV/0!</v>
      </c>
      <c r="R40" s="9">
        <f t="shared" si="2"/>
        <v>0</v>
      </c>
      <c r="S40" s="36" t="e">
        <f t="shared" si="3"/>
        <v>#DIV/0!</v>
      </c>
      <c r="T40" s="11"/>
    </row>
    <row r="41" spans="1:20" ht="30" customHeight="1">
      <c r="A41" s="86"/>
      <c r="B41" s="86"/>
      <c r="C41" s="6"/>
      <c r="D41" s="27"/>
      <c r="E41" s="15"/>
      <c r="F41" s="15"/>
      <c r="G41" s="15"/>
      <c r="H41" s="15"/>
      <c r="I41" s="7">
        <f t="shared" si="4"/>
        <v>0</v>
      </c>
      <c r="J41" s="8"/>
      <c r="K41" s="36" t="e">
        <f t="shared" si="5"/>
        <v>#DIV/0!</v>
      </c>
      <c r="L41" s="8"/>
      <c r="M41" s="36" t="e">
        <f t="shared" si="0"/>
        <v>#DIV/0!</v>
      </c>
      <c r="N41" s="8"/>
      <c r="O41" s="36" t="e">
        <f t="shared" si="6"/>
        <v>#DIV/0!</v>
      </c>
      <c r="P41" s="8"/>
      <c r="Q41" s="36" t="e">
        <f t="shared" si="1"/>
        <v>#DIV/0!</v>
      </c>
      <c r="R41" s="9">
        <f t="shared" si="2"/>
        <v>0</v>
      </c>
      <c r="S41" s="36" t="e">
        <f t="shared" si="3"/>
        <v>#DIV/0!</v>
      </c>
      <c r="T41" s="11"/>
    </row>
    <row r="42" spans="1:20" ht="30" customHeight="1" thickBot="1">
      <c r="A42" s="87"/>
      <c r="B42" s="86"/>
      <c r="C42" s="6"/>
      <c r="D42" s="27"/>
      <c r="E42" s="15"/>
      <c r="F42" s="15"/>
      <c r="G42" s="15"/>
      <c r="H42" s="15"/>
      <c r="I42" s="7">
        <f t="shared" si="4"/>
        <v>0</v>
      </c>
      <c r="J42" s="8"/>
      <c r="K42" s="36" t="e">
        <f t="shared" si="5"/>
        <v>#DIV/0!</v>
      </c>
      <c r="L42" s="8"/>
      <c r="M42" s="36" t="e">
        <f t="shared" si="0"/>
        <v>#DIV/0!</v>
      </c>
      <c r="N42" s="8"/>
      <c r="O42" s="36" t="e">
        <f t="shared" si="6"/>
        <v>#DIV/0!</v>
      </c>
      <c r="P42" s="8"/>
      <c r="Q42" s="36" t="e">
        <f t="shared" si="1"/>
        <v>#DIV/0!</v>
      </c>
      <c r="R42" s="9">
        <f t="shared" si="2"/>
        <v>0</v>
      </c>
      <c r="S42" s="36" t="e">
        <f t="shared" si="3"/>
        <v>#DIV/0!</v>
      </c>
      <c r="T42" s="11"/>
    </row>
    <row r="43" spans="1:20" ht="30" customHeight="1">
      <c r="A43" s="85"/>
      <c r="B43" s="85"/>
      <c r="C43" s="6"/>
      <c r="D43" s="27"/>
      <c r="E43" s="15"/>
      <c r="F43" s="15"/>
      <c r="G43" s="15"/>
      <c r="H43" s="15"/>
      <c r="I43" s="7">
        <f t="shared" si="4"/>
        <v>0</v>
      </c>
      <c r="J43" s="8"/>
      <c r="K43" s="36" t="e">
        <f t="shared" si="5"/>
        <v>#DIV/0!</v>
      </c>
      <c r="L43" s="8"/>
      <c r="M43" s="36" t="e">
        <f t="shared" si="0"/>
        <v>#DIV/0!</v>
      </c>
      <c r="N43" s="8"/>
      <c r="O43" s="36" t="e">
        <f t="shared" si="6"/>
        <v>#DIV/0!</v>
      </c>
      <c r="P43" s="8"/>
      <c r="Q43" s="36" t="e">
        <f t="shared" si="1"/>
        <v>#DIV/0!</v>
      </c>
      <c r="R43" s="9">
        <f t="shared" si="2"/>
        <v>0</v>
      </c>
      <c r="S43" s="36" t="e">
        <f t="shared" si="3"/>
        <v>#DIV/0!</v>
      </c>
      <c r="T43" s="11"/>
    </row>
    <row r="44" spans="1:20" ht="30" customHeight="1">
      <c r="A44" s="86"/>
      <c r="B44" s="86"/>
      <c r="C44" s="6"/>
      <c r="D44" s="27"/>
      <c r="E44" s="15"/>
      <c r="F44" s="15"/>
      <c r="G44" s="15"/>
      <c r="H44" s="15"/>
      <c r="I44" s="7">
        <f t="shared" si="4"/>
        <v>0</v>
      </c>
      <c r="J44" s="8"/>
      <c r="K44" s="36" t="e">
        <f t="shared" si="5"/>
        <v>#DIV/0!</v>
      </c>
      <c r="L44" s="8"/>
      <c r="M44" s="36" t="e">
        <f t="shared" si="0"/>
        <v>#DIV/0!</v>
      </c>
      <c r="N44" s="8"/>
      <c r="O44" s="36" t="e">
        <f t="shared" si="6"/>
        <v>#DIV/0!</v>
      </c>
      <c r="P44" s="8"/>
      <c r="Q44" s="36" t="e">
        <f t="shared" si="1"/>
        <v>#DIV/0!</v>
      </c>
      <c r="R44" s="9">
        <f t="shared" si="2"/>
        <v>0</v>
      </c>
      <c r="S44" s="36" t="e">
        <f t="shared" si="3"/>
        <v>#DIV/0!</v>
      </c>
      <c r="T44" s="11"/>
    </row>
    <row r="45" spans="1:20" ht="30" customHeight="1">
      <c r="A45" s="86"/>
      <c r="B45" s="86"/>
      <c r="C45" s="6"/>
      <c r="D45" s="27"/>
      <c r="E45" s="15"/>
      <c r="F45" s="15"/>
      <c r="G45" s="15"/>
      <c r="H45" s="15"/>
      <c r="I45" s="7">
        <f t="shared" si="4"/>
        <v>0</v>
      </c>
      <c r="J45" s="8"/>
      <c r="K45" s="36" t="e">
        <f t="shared" si="5"/>
        <v>#DIV/0!</v>
      </c>
      <c r="L45" s="8"/>
      <c r="M45" s="36" t="e">
        <f t="shared" si="0"/>
        <v>#DIV/0!</v>
      </c>
      <c r="N45" s="8"/>
      <c r="O45" s="36" t="e">
        <f t="shared" si="6"/>
        <v>#DIV/0!</v>
      </c>
      <c r="P45" s="8"/>
      <c r="Q45" s="36" t="e">
        <f t="shared" si="1"/>
        <v>#DIV/0!</v>
      </c>
      <c r="R45" s="9">
        <f t="shared" si="2"/>
        <v>0</v>
      </c>
      <c r="S45" s="36" t="e">
        <f t="shared" si="3"/>
        <v>#DIV/0!</v>
      </c>
      <c r="T45" s="11"/>
    </row>
    <row r="46" spans="1:20" ht="30" customHeight="1">
      <c r="A46" s="88"/>
      <c r="B46" s="88"/>
      <c r="C46" s="6"/>
      <c r="D46" s="27"/>
      <c r="E46" s="15"/>
      <c r="F46" s="15"/>
      <c r="G46" s="15"/>
      <c r="H46" s="15"/>
      <c r="I46" s="7">
        <f t="shared" si="4"/>
        <v>0</v>
      </c>
      <c r="J46" s="8"/>
      <c r="K46" s="36" t="e">
        <f t="shared" si="5"/>
        <v>#DIV/0!</v>
      </c>
      <c r="L46" s="8"/>
      <c r="M46" s="36" t="e">
        <f t="shared" si="0"/>
        <v>#DIV/0!</v>
      </c>
      <c r="N46" s="8"/>
      <c r="O46" s="36" t="e">
        <f t="shared" si="6"/>
        <v>#DIV/0!</v>
      </c>
      <c r="P46" s="8"/>
      <c r="Q46" s="36" t="e">
        <f t="shared" si="1"/>
        <v>#DIV/0!</v>
      </c>
      <c r="R46" s="9">
        <f t="shared" si="2"/>
        <v>0</v>
      </c>
      <c r="S46" s="36" t="e">
        <f t="shared" si="3"/>
        <v>#DIV/0!</v>
      </c>
      <c r="T46" s="11"/>
    </row>
    <row r="47" spans="1:20" ht="30" customHeight="1">
      <c r="A47" s="88"/>
      <c r="B47" s="88"/>
      <c r="C47" s="6"/>
      <c r="D47" s="27"/>
      <c r="E47" s="15"/>
      <c r="F47" s="15"/>
      <c r="G47" s="15"/>
      <c r="H47" s="15"/>
      <c r="I47" s="7">
        <f t="shared" si="4"/>
        <v>0</v>
      </c>
      <c r="J47" s="8"/>
      <c r="K47" s="36" t="e">
        <f t="shared" si="5"/>
        <v>#DIV/0!</v>
      </c>
      <c r="L47" s="8"/>
      <c r="M47" s="36" t="e">
        <f t="shared" si="0"/>
        <v>#DIV/0!</v>
      </c>
      <c r="N47" s="8"/>
      <c r="O47" s="36" t="e">
        <f t="shared" si="6"/>
        <v>#DIV/0!</v>
      </c>
      <c r="P47" s="8"/>
      <c r="Q47" s="36" t="e">
        <f t="shared" si="1"/>
        <v>#DIV/0!</v>
      </c>
      <c r="R47" s="9">
        <f t="shared" si="2"/>
        <v>0</v>
      </c>
      <c r="S47" s="36" t="e">
        <f t="shared" si="3"/>
        <v>#DIV/0!</v>
      </c>
      <c r="T47" s="11"/>
    </row>
    <row r="48" spans="1:20" ht="30" customHeight="1">
      <c r="A48" s="88"/>
      <c r="B48" s="88"/>
      <c r="C48" s="6"/>
      <c r="D48" s="27"/>
      <c r="E48" s="15"/>
      <c r="F48" s="15"/>
      <c r="G48" s="15"/>
      <c r="H48" s="15"/>
      <c r="I48" s="7">
        <f t="shared" si="4"/>
        <v>0</v>
      </c>
      <c r="J48" s="8"/>
      <c r="K48" s="36" t="e">
        <f t="shared" si="5"/>
        <v>#DIV/0!</v>
      </c>
      <c r="L48" s="8"/>
      <c r="M48" s="36" t="e">
        <f t="shared" si="0"/>
        <v>#DIV/0!</v>
      </c>
      <c r="N48" s="8"/>
      <c r="O48" s="36" t="e">
        <f t="shared" si="6"/>
        <v>#DIV/0!</v>
      </c>
      <c r="P48" s="8"/>
      <c r="Q48" s="36" t="e">
        <f t="shared" si="1"/>
        <v>#DIV/0!</v>
      </c>
      <c r="R48" s="9">
        <f t="shared" si="2"/>
        <v>0</v>
      </c>
      <c r="S48" s="36" t="e">
        <f t="shared" si="3"/>
        <v>#DIV/0!</v>
      </c>
      <c r="T48" s="11"/>
    </row>
    <row r="49" spans="1:20" ht="30" customHeight="1">
      <c r="A49" s="86"/>
      <c r="B49" s="86"/>
      <c r="C49" s="6"/>
      <c r="D49" s="27"/>
      <c r="E49" s="15"/>
      <c r="F49" s="15"/>
      <c r="G49" s="15"/>
      <c r="H49" s="15"/>
      <c r="I49" s="7">
        <f t="shared" si="4"/>
        <v>0</v>
      </c>
      <c r="J49" s="8"/>
      <c r="K49" s="36" t="e">
        <f t="shared" si="5"/>
        <v>#DIV/0!</v>
      </c>
      <c r="L49" s="8"/>
      <c r="M49" s="36" t="e">
        <f t="shared" si="0"/>
        <v>#DIV/0!</v>
      </c>
      <c r="N49" s="8"/>
      <c r="O49" s="36" t="e">
        <f t="shared" si="6"/>
        <v>#DIV/0!</v>
      </c>
      <c r="P49" s="8"/>
      <c r="Q49" s="36" t="e">
        <f t="shared" si="1"/>
        <v>#DIV/0!</v>
      </c>
      <c r="R49" s="9">
        <f t="shared" si="2"/>
        <v>0</v>
      </c>
      <c r="S49" s="36" t="e">
        <f t="shared" si="3"/>
        <v>#DIV/0!</v>
      </c>
      <c r="T49" s="11"/>
    </row>
    <row r="50" spans="1:20" ht="30" customHeight="1">
      <c r="A50" s="86"/>
      <c r="B50" s="86"/>
      <c r="C50" s="6"/>
      <c r="D50" s="27"/>
      <c r="E50" s="15"/>
      <c r="F50" s="15"/>
      <c r="G50" s="15"/>
      <c r="H50" s="15"/>
      <c r="I50" s="7">
        <f t="shared" si="4"/>
        <v>0</v>
      </c>
      <c r="J50" s="8"/>
      <c r="K50" s="36" t="e">
        <f t="shared" si="5"/>
        <v>#DIV/0!</v>
      </c>
      <c r="L50" s="8"/>
      <c r="M50" s="36" t="e">
        <f t="shared" si="0"/>
        <v>#DIV/0!</v>
      </c>
      <c r="N50" s="8"/>
      <c r="O50" s="36" t="e">
        <f t="shared" si="6"/>
        <v>#DIV/0!</v>
      </c>
      <c r="P50" s="8"/>
      <c r="Q50" s="36" t="e">
        <f t="shared" si="1"/>
        <v>#DIV/0!</v>
      </c>
      <c r="R50" s="9">
        <f t="shared" si="2"/>
        <v>0</v>
      </c>
      <c r="S50" s="36" t="e">
        <f t="shared" si="3"/>
        <v>#DIV/0!</v>
      </c>
      <c r="T50" s="11"/>
    </row>
    <row r="51" spans="1:20" ht="30" customHeight="1">
      <c r="A51" s="89"/>
      <c r="B51" s="89"/>
      <c r="C51" s="6"/>
      <c r="D51" s="27"/>
      <c r="E51" s="15"/>
      <c r="F51" s="15"/>
      <c r="G51" s="15"/>
      <c r="H51" s="15"/>
      <c r="I51" s="7">
        <f t="shared" si="4"/>
        <v>0</v>
      </c>
      <c r="J51" s="8"/>
      <c r="K51" s="36" t="e">
        <f t="shared" si="5"/>
        <v>#DIV/0!</v>
      </c>
      <c r="L51" s="8"/>
      <c r="M51" s="36" t="e">
        <f t="shared" si="0"/>
        <v>#DIV/0!</v>
      </c>
      <c r="N51" s="8"/>
      <c r="O51" s="36" t="e">
        <f t="shared" si="6"/>
        <v>#DIV/0!</v>
      </c>
      <c r="P51" s="8"/>
      <c r="Q51" s="36" t="e">
        <f t="shared" si="1"/>
        <v>#DIV/0!</v>
      </c>
      <c r="R51" s="9">
        <f t="shared" si="2"/>
        <v>0</v>
      </c>
      <c r="S51" s="36" t="e">
        <f t="shared" si="3"/>
        <v>#DIV/0!</v>
      </c>
      <c r="T51" s="11"/>
    </row>
    <row r="52" spans="1:20" ht="30" customHeight="1">
      <c r="A52" s="85"/>
      <c r="B52" s="85"/>
      <c r="C52" s="6"/>
      <c r="D52" s="27"/>
      <c r="E52" s="15"/>
      <c r="F52" s="15"/>
      <c r="G52" s="15"/>
      <c r="H52" s="15"/>
      <c r="I52" s="7">
        <f t="shared" si="4"/>
        <v>0</v>
      </c>
      <c r="J52" s="8"/>
      <c r="K52" s="36" t="e">
        <f t="shared" si="5"/>
        <v>#DIV/0!</v>
      </c>
      <c r="L52" s="8"/>
      <c r="M52" s="36" t="e">
        <f t="shared" si="0"/>
        <v>#DIV/0!</v>
      </c>
      <c r="N52" s="8"/>
      <c r="O52" s="36" t="e">
        <f t="shared" si="6"/>
        <v>#DIV/0!</v>
      </c>
      <c r="P52" s="8"/>
      <c r="Q52" s="36" t="e">
        <f t="shared" si="1"/>
        <v>#DIV/0!</v>
      </c>
      <c r="R52" s="9">
        <f t="shared" si="2"/>
        <v>0</v>
      </c>
      <c r="S52" s="36" t="e">
        <f t="shared" si="3"/>
        <v>#DIV/0!</v>
      </c>
      <c r="T52" s="11"/>
    </row>
    <row r="53" spans="1:20" ht="30" customHeight="1">
      <c r="A53" s="86"/>
      <c r="B53" s="86"/>
      <c r="C53" s="6"/>
      <c r="D53" s="27"/>
      <c r="E53" s="15"/>
      <c r="F53" s="15"/>
      <c r="G53" s="15"/>
      <c r="H53" s="15"/>
      <c r="I53" s="7">
        <f t="shared" si="4"/>
        <v>0</v>
      </c>
      <c r="J53" s="8"/>
      <c r="K53" s="36" t="e">
        <f t="shared" si="5"/>
        <v>#DIV/0!</v>
      </c>
      <c r="L53" s="8"/>
      <c r="M53" s="36" t="e">
        <f t="shared" si="0"/>
        <v>#DIV/0!</v>
      </c>
      <c r="N53" s="8"/>
      <c r="O53" s="36" t="e">
        <f t="shared" si="6"/>
        <v>#DIV/0!</v>
      </c>
      <c r="P53" s="8"/>
      <c r="Q53" s="36" t="e">
        <f t="shared" si="1"/>
        <v>#DIV/0!</v>
      </c>
      <c r="R53" s="9">
        <f t="shared" si="2"/>
        <v>0</v>
      </c>
      <c r="S53" s="36" t="e">
        <f t="shared" si="3"/>
        <v>#DIV/0!</v>
      </c>
      <c r="T53" s="11"/>
    </row>
    <row r="54" spans="1:20" ht="30" customHeight="1">
      <c r="A54" s="86"/>
      <c r="B54" s="86"/>
      <c r="C54" s="6"/>
      <c r="D54" s="27"/>
      <c r="E54" s="15"/>
      <c r="F54" s="15"/>
      <c r="G54" s="15"/>
      <c r="H54" s="15"/>
      <c r="I54" s="7">
        <f t="shared" si="4"/>
        <v>0</v>
      </c>
      <c r="J54" s="8"/>
      <c r="K54" s="36" t="e">
        <f t="shared" si="5"/>
        <v>#DIV/0!</v>
      </c>
      <c r="L54" s="8"/>
      <c r="M54" s="36" t="e">
        <f t="shared" si="0"/>
        <v>#DIV/0!</v>
      </c>
      <c r="N54" s="8"/>
      <c r="O54" s="36" t="e">
        <f t="shared" si="6"/>
        <v>#DIV/0!</v>
      </c>
      <c r="P54" s="8"/>
      <c r="Q54" s="36" t="e">
        <f t="shared" si="1"/>
        <v>#DIV/0!</v>
      </c>
      <c r="R54" s="9">
        <f t="shared" si="2"/>
        <v>0</v>
      </c>
      <c r="S54" s="36" t="e">
        <f t="shared" si="3"/>
        <v>#DIV/0!</v>
      </c>
      <c r="T54" s="11"/>
    </row>
    <row r="55" spans="1:20" ht="30" customHeight="1">
      <c r="A55" s="86"/>
      <c r="B55" s="86"/>
      <c r="C55" s="6"/>
      <c r="D55" s="27"/>
      <c r="E55" s="15"/>
      <c r="F55" s="15"/>
      <c r="G55" s="15"/>
      <c r="H55" s="15"/>
      <c r="I55" s="7">
        <f t="shared" si="4"/>
        <v>0</v>
      </c>
      <c r="J55" s="8"/>
      <c r="K55" s="36" t="e">
        <f t="shared" si="5"/>
        <v>#DIV/0!</v>
      </c>
      <c r="L55" s="8"/>
      <c r="M55" s="36" t="e">
        <f t="shared" si="0"/>
        <v>#DIV/0!</v>
      </c>
      <c r="N55" s="8"/>
      <c r="O55" s="36" t="e">
        <f t="shared" si="6"/>
        <v>#DIV/0!</v>
      </c>
      <c r="P55" s="8"/>
      <c r="Q55" s="36" t="e">
        <f t="shared" si="1"/>
        <v>#DIV/0!</v>
      </c>
      <c r="R55" s="9">
        <f t="shared" si="2"/>
        <v>0</v>
      </c>
      <c r="S55" s="36" t="e">
        <f t="shared" si="3"/>
        <v>#DIV/0!</v>
      </c>
      <c r="T55" s="11"/>
    </row>
    <row r="56" spans="1:20" ht="30" customHeight="1" thickBot="1">
      <c r="A56" s="87"/>
      <c r="B56" s="86"/>
      <c r="C56" s="6"/>
      <c r="D56" s="27"/>
      <c r="E56" s="15"/>
      <c r="F56" s="15"/>
      <c r="G56" s="15"/>
      <c r="H56" s="15"/>
      <c r="I56" s="7">
        <f t="shared" si="4"/>
        <v>0</v>
      </c>
      <c r="J56" s="8"/>
      <c r="K56" s="36" t="e">
        <f t="shared" si="5"/>
        <v>#DIV/0!</v>
      </c>
      <c r="L56" s="8"/>
      <c r="M56" s="36" t="e">
        <f t="shared" si="0"/>
        <v>#DIV/0!</v>
      </c>
      <c r="N56" s="8"/>
      <c r="O56" s="36" t="e">
        <f t="shared" si="6"/>
        <v>#DIV/0!</v>
      </c>
      <c r="P56" s="8"/>
      <c r="Q56" s="36" t="e">
        <f t="shared" si="1"/>
        <v>#DIV/0!</v>
      </c>
      <c r="R56" s="9">
        <f t="shared" si="2"/>
        <v>0</v>
      </c>
      <c r="S56" s="36" t="e">
        <f t="shared" si="3"/>
        <v>#DIV/0!</v>
      </c>
      <c r="T56" s="11"/>
    </row>
    <row r="57" spans="1:20" ht="30" customHeight="1">
      <c r="A57" s="90"/>
      <c r="B57" s="90"/>
      <c r="C57" s="6"/>
      <c r="D57" s="27"/>
      <c r="E57" s="15"/>
      <c r="F57" s="15"/>
      <c r="G57" s="15"/>
      <c r="H57" s="15"/>
      <c r="I57" s="7">
        <f t="shared" si="4"/>
        <v>0</v>
      </c>
      <c r="J57" s="8"/>
      <c r="K57" s="36" t="e">
        <f t="shared" si="5"/>
        <v>#DIV/0!</v>
      </c>
      <c r="L57" s="8"/>
      <c r="M57" s="36" t="e">
        <f t="shared" si="0"/>
        <v>#DIV/0!</v>
      </c>
      <c r="N57" s="8"/>
      <c r="O57" s="36" t="e">
        <f t="shared" si="6"/>
        <v>#DIV/0!</v>
      </c>
      <c r="P57" s="8"/>
      <c r="Q57" s="36" t="e">
        <f t="shared" si="1"/>
        <v>#DIV/0!</v>
      </c>
      <c r="R57" s="9">
        <f t="shared" si="2"/>
        <v>0</v>
      </c>
      <c r="S57" s="36" t="e">
        <f t="shared" si="3"/>
        <v>#DIV/0!</v>
      </c>
      <c r="T57" s="11"/>
    </row>
    <row r="58" spans="1:20" ht="30" customHeight="1">
      <c r="A58" s="88"/>
      <c r="B58" s="88"/>
      <c r="C58" s="6"/>
      <c r="D58" s="27"/>
      <c r="E58" s="15"/>
      <c r="F58" s="15"/>
      <c r="G58" s="15"/>
      <c r="H58" s="15"/>
      <c r="I58" s="7">
        <f t="shared" si="4"/>
        <v>0</v>
      </c>
      <c r="J58" s="8"/>
      <c r="K58" s="36" t="e">
        <f t="shared" si="5"/>
        <v>#DIV/0!</v>
      </c>
      <c r="L58" s="8"/>
      <c r="M58" s="36" t="e">
        <f t="shared" si="0"/>
        <v>#DIV/0!</v>
      </c>
      <c r="N58" s="8"/>
      <c r="O58" s="36" t="e">
        <f t="shared" si="6"/>
        <v>#DIV/0!</v>
      </c>
      <c r="P58" s="8"/>
      <c r="Q58" s="36" t="e">
        <f t="shared" si="1"/>
        <v>#DIV/0!</v>
      </c>
      <c r="R58" s="9">
        <f t="shared" si="2"/>
        <v>0</v>
      </c>
      <c r="S58" s="36" t="e">
        <f t="shared" si="3"/>
        <v>#DIV/0!</v>
      </c>
      <c r="T58" s="11"/>
    </row>
    <row r="59" spans="1:20" ht="30" customHeight="1">
      <c r="A59" s="88"/>
      <c r="B59" s="88"/>
      <c r="C59" s="6"/>
      <c r="D59" s="27"/>
      <c r="E59" s="15"/>
      <c r="F59" s="15"/>
      <c r="G59" s="15"/>
      <c r="H59" s="15"/>
      <c r="I59" s="7">
        <f t="shared" si="4"/>
        <v>0</v>
      </c>
      <c r="J59" s="8"/>
      <c r="K59" s="36" t="e">
        <f t="shared" si="5"/>
        <v>#DIV/0!</v>
      </c>
      <c r="L59" s="8"/>
      <c r="M59" s="36" t="e">
        <f t="shared" si="0"/>
        <v>#DIV/0!</v>
      </c>
      <c r="N59" s="8"/>
      <c r="O59" s="36" t="e">
        <f t="shared" si="6"/>
        <v>#DIV/0!</v>
      </c>
      <c r="P59" s="8"/>
      <c r="Q59" s="36" t="e">
        <f t="shared" si="1"/>
        <v>#DIV/0!</v>
      </c>
      <c r="R59" s="9">
        <f t="shared" si="2"/>
        <v>0</v>
      </c>
      <c r="S59" s="36" t="e">
        <f t="shared" si="3"/>
        <v>#DIV/0!</v>
      </c>
      <c r="T59" s="11"/>
    </row>
    <row r="60" spans="1:20" ht="30" customHeight="1" thickBot="1">
      <c r="A60" s="84"/>
      <c r="B60" s="88"/>
      <c r="C60" s="6"/>
      <c r="D60" s="27"/>
      <c r="E60" s="15"/>
      <c r="F60" s="15"/>
      <c r="G60" s="15"/>
      <c r="H60" s="15"/>
      <c r="I60" s="7">
        <f t="shared" si="4"/>
        <v>0</v>
      </c>
      <c r="J60" s="8"/>
      <c r="K60" s="36" t="e">
        <f t="shared" si="5"/>
        <v>#DIV/0!</v>
      </c>
      <c r="L60" s="8"/>
      <c r="M60" s="36" t="e">
        <f t="shared" si="0"/>
        <v>#DIV/0!</v>
      </c>
      <c r="N60" s="8"/>
      <c r="O60" s="36" t="e">
        <f t="shared" si="6"/>
        <v>#DIV/0!</v>
      </c>
      <c r="P60" s="8"/>
      <c r="Q60" s="36" t="e">
        <f t="shared" si="1"/>
        <v>#DIV/0!</v>
      </c>
      <c r="R60" s="9">
        <f t="shared" si="2"/>
        <v>0</v>
      </c>
      <c r="S60" s="36" t="e">
        <f t="shared" si="3"/>
        <v>#DIV/0!</v>
      </c>
      <c r="T60" s="11"/>
    </row>
    <row r="61" spans="1:20" ht="30" customHeight="1">
      <c r="A61" s="90"/>
      <c r="B61" s="90"/>
      <c r="C61" s="6"/>
      <c r="D61" s="27"/>
      <c r="E61" s="15"/>
      <c r="F61" s="15"/>
      <c r="G61" s="15"/>
      <c r="H61" s="15"/>
      <c r="I61" s="7">
        <f t="shared" si="4"/>
        <v>0</v>
      </c>
      <c r="J61" s="8"/>
      <c r="K61" s="36" t="e">
        <f t="shared" si="5"/>
        <v>#DIV/0!</v>
      </c>
      <c r="L61" s="8"/>
      <c r="M61" s="36" t="e">
        <f t="shared" si="0"/>
        <v>#DIV/0!</v>
      </c>
      <c r="N61" s="8"/>
      <c r="O61" s="36" t="e">
        <f t="shared" si="6"/>
        <v>#DIV/0!</v>
      </c>
      <c r="P61" s="8"/>
      <c r="Q61" s="36" t="e">
        <f t="shared" si="1"/>
        <v>#DIV/0!</v>
      </c>
      <c r="R61" s="9">
        <f t="shared" si="2"/>
        <v>0</v>
      </c>
      <c r="S61" s="36" t="e">
        <f t="shared" si="3"/>
        <v>#DIV/0!</v>
      </c>
      <c r="T61" s="11"/>
    </row>
    <row r="62" spans="1:20" ht="30" customHeight="1">
      <c r="A62" s="82"/>
      <c r="B62" s="82"/>
      <c r="C62" s="6"/>
      <c r="D62" s="27"/>
      <c r="E62" s="15"/>
      <c r="F62" s="15"/>
      <c r="G62" s="15"/>
      <c r="H62" s="15"/>
      <c r="I62" s="7">
        <f t="shared" si="4"/>
        <v>0</v>
      </c>
      <c r="J62" s="8"/>
      <c r="K62" s="36" t="e">
        <f t="shared" si="5"/>
        <v>#DIV/0!</v>
      </c>
      <c r="L62" s="8"/>
      <c r="M62" s="36" t="e">
        <f t="shared" si="0"/>
        <v>#DIV/0!</v>
      </c>
      <c r="N62" s="8"/>
      <c r="O62" s="36" t="e">
        <f t="shared" si="6"/>
        <v>#DIV/0!</v>
      </c>
      <c r="P62" s="8"/>
      <c r="Q62" s="36" t="e">
        <f t="shared" si="1"/>
        <v>#DIV/0!</v>
      </c>
      <c r="R62" s="9">
        <f t="shared" si="2"/>
        <v>0</v>
      </c>
      <c r="S62" s="36" t="e">
        <f t="shared" si="3"/>
        <v>#DIV/0!</v>
      </c>
      <c r="T62" s="11"/>
    </row>
    <row r="63" spans="1:20" ht="30" customHeight="1">
      <c r="A63" s="88"/>
      <c r="B63" s="88"/>
      <c r="C63" s="6"/>
      <c r="D63" s="27"/>
      <c r="E63" s="15"/>
      <c r="F63" s="15"/>
      <c r="G63" s="15"/>
      <c r="H63" s="15"/>
      <c r="I63" s="7">
        <f t="shared" si="4"/>
        <v>0</v>
      </c>
      <c r="J63" s="8"/>
      <c r="K63" s="36" t="e">
        <f t="shared" si="5"/>
        <v>#DIV/0!</v>
      </c>
      <c r="L63" s="8"/>
      <c r="M63" s="36" t="e">
        <f t="shared" si="0"/>
        <v>#DIV/0!</v>
      </c>
      <c r="N63" s="8"/>
      <c r="O63" s="36" t="e">
        <f t="shared" si="6"/>
        <v>#DIV/0!</v>
      </c>
      <c r="P63" s="8"/>
      <c r="Q63" s="36" t="e">
        <f t="shared" si="1"/>
        <v>#DIV/0!</v>
      </c>
      <c r="R63" s="9">
        <f t="shared" si="2"/>
        <v>0</v>
      </c>
      <c r="S63" s="36" t="e">
        <f t="shared" si="3"/>
        <v>#DIV/0!</v>
      </c>
      <c r="T63" s="11"/>
    </row>
    <row r="64" spans="1:20" ht="30" customHeight="1">
      <c r="A64" s="88"/>
      <c r="B64" s="88"/>
      <c r="C64" s="6"/>
      <c r="D64" s="27"/>
      <c r="E64" s="15"/>
      <c r="F64" s="15"/>
      <c r="G64" s="15"/>
      <c r="H64" s="15"/>
      <c r="I64" s="7">
        <f t="shared" si="4"/>
        <v>0</v>
      </c>
      <c r="J64" s="8"/>
      <c r="K64" s="36" t="e">
        <f t="shared" si="5"/>
        <v>#DIV/0!</v>
      </c>
      <c r="L64" s="8"/>
      <c r="M64" s="36" t="e">
        <f t="shared" si="0"/>
        <v>#DIV/0!</v>
      </c>
      <c r="N64" s="8"/>
      <c r="O64" s="36" t="e">
        <f t="shared" si="6"/>
        <v>#DIV/0!</v>
      </c>
      <c r="P64" s="8"/>
      <c r="Q64" s="36" t="e">
        <f t="shared" si="1"/>
        <v>#DIV/0!</v>
      </c>
      <c r="R64" s="9">
        <f t="shared" si="2"/>
        <v>0</v>
      </c>
      <c r="S64" s="36" t="e">
        <f t="shared" si="3"/>
        <v>#DIV/0!</v>
      </c>
      <c r="T64" s="11"/>
    </row>
    <row r="65" spans="1:20" ht="30" customHeight="1">
      <c r="A65" s="88"/>
      <c r="B65" s="88"/>
      <c r="C65" s="6"/>
      <c r="D65" s="27"/>
      <c r="E65" s="15"/>
      <c r="F65" s="15"/>
      <c r="G65" s="15"/>
      <c r="H65" s="15"/>
      <c r="I65" s="7">
        <f t="shared" si="4"/>
        <v>0</v>
      </c>
      <c r="J65" s="8"/>
      <c r="K65" s="36" t="e">
        <f t="shared" si="5"/>
        <v>#DIV/0!</v>
      </c>
      <c r="L65" s="8"/>
      <c r="M65" s="36" t="e">
        <f t="shared" si="0"/>
        <v>#DIV/0!</v>
      </c>
      <c r="N65" s="8"/>
      <c r="O65" s="36" t="e">
        <f t="shared" si="6"/>
        <v>#DIV/0!</v>
      </c>
      <c r="P65" s="8"/>
      <c r="Q65" s="36" t="e">
        <f t="shared" si="1"/>
        <v>#DIV/0!</v>
      </c>
      <c r="R65" s="9">
        <f t="shared" si="2"/>
        <v>0</v>
      </c>
      <c r="S65" s="36" t="e">
        <f t="shared" si="3"/>
        <v>#DIV/0!</v>
      </c>
      <c r="T65" s="11"/>
    </row>
    <row r="66" spans="1:20" ht="30" customHeight="1">
      <c r="A66" s="88"/>
      <c r="B66" s="88"/>
      <c r="C66" s="6"/>
      <c r="D66" s="27"/>
      <c r="E66" s="15"/>
      <c r="F66" s="15"/>
      <c r="G66" s="15"/>
      <c r="H66" s="15"/>
      <c r="I66" s="7">
        <f t="shared" si="4"/>
        <v>0</v>
      </c>
      <c r="J66" s="8"/>
      <c r="K66" s="36" t="e">
        <f t="shared" si="5"/>
        <v>#DIV/0!</v>
      </c>
      <c r="L66" s="8"/>
      <c r="M66" s="36" t="e">
        <f t="shared" si="0"/>
        <v>#DIV/0!</v>
      </c>
      <c r="N66" s="8"/>
      <c r="O66" s="36" t="e">
        <f t="shared" si="6"/>
        <v>#DIV/0!</v>
      </c>
      <c r="P66" s="8"/>
      <c r="Q66" s="36" t="e">
        <f t="shared" si="1"/>
        <v>#DIV/0!</v>
      </c>
      <c r="R66" s="9">
        <f t="shared" si="2"/>
        <v>0</v>
      </c>
      <c r="S66" s="36" t="e">
        <f t="shared" si="3"/>
        <v>#DIV/0!</v>
      </c>
      <c r="T66" s="11"/>
    </row>
    <row r="67" spans="1:20" ht="30" customHeight="1">
      <c r="A67" s="88"/>
      <c r="B67" s="88"/>
      <c r="C67" s="6"/>
      <c r="D67" s="27"/>
      <c r="E67" s="15"/>
      <c r="F67" s="15"/>
      <c r="G67" s="15"/>
      <c r="H67" s="15"/>
      <c r="I67" s="7">
        <f t="shared" si="4"/>
        <v>0</v>
      </c>
      <c r="J67" s="8"/>
      <c r="K67" s="36" t="e">
        <f t="shared" si="5"/>
        <v>#DIV/0!</v>
      </c>
      <c r="L67" s="8"/>
      <c r="M67" s="36" t="e">
        <f t="shared" si="0"/>
        <v>#DIV/0!</v>
      </c>
      <c r="N67" s="8"/>
      <c r="O67" s="36" t="e">
        <f t="shared" si="6"/>
        <v>#DIV/0!</v>
      </c>
      <c r="P67" s="8"/>
      <c r="Q67" s="36" t="e">
        <f t="shared" si="1"/>
        <v>#DIV/0!</v>
      </c>
      <c r="R67" s="9">
        <f t="shared" si="2"/>
        <v>0</v>
      </c>
      <c r="S67" s="36" t="e">
        <f t="shared" si="3"/>
        <v>#DIV/0!</v>
      </c>
      <c r="T67" s="11"/>
    </row>
    <row r="68" spans="1:20" ht="30" customHeight="1">
      <c r="A68" s="88"/>
      <c r="B68" s="88"/>
      <c r="C68" s="6"/>
      <c r="D68" s="27"/>
      <c r="E68" s="15"/>
      <c r="F68" s="15"/>
      <c r="G68" s="15"/>
      <c r="H68" s="15"/>
      <c r="I68" s="7">
        <f t="shared" si="4"/>
        <v>0</v>
      </c>
      <c r="J68" s="8"/>
      <c r="K68" s="36" t="e">
        <f t="shared" si="5"/>
        <v>#DIV/0!</v>
      </c>
      <c r="L68" s="8"/>
      <c r="M68" s="36" t="e">
        <f t="shared" si="0"/>
        <v>#DIV/0!</v>
      </c>
      <c r="N68" s="8"/>
      <c r="O68" s="36" t="e">
        <f t="shared" si="6"/>
        <v>#DIV/0!</v>
      </c>
      <c r="P68" s="8"/>
      <c r="Q68" s="36" t="e">
        <f t="shared" si="1"/>
        <v>#DIV/0!</v>
      </c>
      <c r="R68" s="9">
        <f t="shared" si="2"/>
        <v>0</v>
      </c>
      <c r="S68" s="36" t="e">
        <f t="shared" si="3"/>
        <v>#DIV/0!</v>
      </c>
      <c r="T68" s="11"/>
    </row>
    <row r="69" spans="1:20" ht="30" customHeight="1">
      <c r="A69" s="88"/>
      <c r="B69" s="88"/>
      <c r="C69" s="6"/>
      <c r="D69" s="27"/>
      <c r="E69" s="15"/>
      <c r="F69" s="15"/>
      <c r="G69" s="15"/>
      <c r="H69" s="15"/>
      <c r="I69" s="7">
        <f t="shared" si="4"/>
        <v>0</v>
      </c>
      <c r="J69" s="8"/>
      <c r="K69" s="36" t="e">
        <f t="shared" si="5"/>
        <v>#DIV/0!</v>
      </c>
      <c r="L69" s="8"/>
      <c r="M69" s="36" t="e">
        <f t="shared" si="0"/>
        <v>#DIV/0!</v>
      </c>
      <c r="N69" s="8"/>
      <c r="O69" s="36" t="e">
        <f t="shared" si="6"/>
        <v>#DIV/0!</v>
      </c>
      <c r="P69" s="8"/>
      <c r="Q69" s="36" t="e">
        <f t="shared" si="1"/>
        <v>#DIV/0!</v>
      </c>
      <c r="R69" s="9">
        <f t="shared" si="2"/>
        <v>0</v>
      </c>
      <c r="S69" s="36" t="e">
        <f t="shared" si="3"/>
        <v>#DIV/0!</v>
      </c>
      <c r="T69" s="11"/>
    </row>
    <row r="70" spans="1:20" ht="30" customHeight="1">
      <c r="A70" s="88"/>
      <c r="B70" s="88"/>
      <c r="C70" s="6"/>
      <c r="D70" s="27"/>
      <c r="E70" s="15"/>
      <c r="F70" s="15"/>
      <c r="G70" s="15"/>
      <c r="H70" s="15"/>
      <c r="I70" s="7">
        <f t="shared" si="4"/>
        <v>0</v>
      </c>
      <c r="J70" s="8"/>
      <c r="K70" s="36" t="e">
        <f t="shared" si="5"/>
        <v>#DIV/0!</v>
      </c>
      <c r="L70" s="8"/>
      <c r="M70" s="36" t="e">
        <f t="shared" si="0"/>
        <v>#DIV/0!</v>
      </c>
      <c r="N70" s="8"/>
      <c r="O70" s="36" t="e">
        <f t="shared" si="6"/>
        <v>#DIV/0!</v>
      </c>
      <c r="P70" s="8"/>
      <c r="Q70" s="36" t="e">
        <f t="shared" si="1"/>
        <v>#DIV/0!</v>
      </c>
      <c r="R70" s="9">
        <f t="shared" si="2"/>
        <v>0</v>
      </c>
      <c r="S70" s="36" t="e">
        <f t="shared" si="3"/>
        <v>#DIV/0!</v>
      </c>
      <c r="T70" s="11"/>
    </row>
    <row r="71" spans="1:20" ht="30" customHeight="1">
      <c r="A71" s="88"/>
      <c r="B71" s="88"/>
      <c r="C71" s="6"/>
      <c r="D71" s="27"/>
      <c r="E71" s="15"/>
      <c r="F71" s="15"/>
      <c r="G71" s="15"/>
      <c r="H71" s="15"/>
      <c r="I71" s="7">
        <f t="shared" si="4"/>
        <v>0</v>
      </c>
      <c r="J71" s="8"/>
      <c r="K71" s="36" t="e">
        <f t="shared" si="5"/>
        <v>#DIV/0!</v>
      </c>
      <c r="L71" s="8"/>
      <c r="M71" s="36" t="e">
        <f t="shared" si="0"/>
        <v>#DIV/0!</v>
      </c>
      <c r="N71" s="8"/>
      <c r="O71" s="36" t="e">
        <f t="shared" si="6"/>
        <v>#DIV/0!</v>
      </c>
      <c r="P71" s="8"/>
      <c r="Q71" s="36" t="e">
        <f t="shared" si="1"/>
        <v>#DIV/0!</v>
      </c>
      <c r="R71" s="9">
        <f t="shared" si="2"/>
        <v>0</v>
      </c>
      <c r="S71" s="36" t="e">
        <f t="shared" si="3"/>
        <v>#DIV/0!</v>
      </c>
      <c r="T71" s="11"/>
    </row>
    <row r="72" spans="1:20" ht="30" customHeight="1">
      <c r="A72" s="88"/>
      <c r="B72" s="88"/>
      <c r="C72" s="6"/>
      <c r="D72" s="27"/>
      <c r="E72" s="15"/>
      <c r="F72" s="15"/>
      <c r="G72" s="15"/>
      <c r="H72" s="15"/>
      <c r="I72" s="7">
        <f t="shared" si="4"/>
        <v>0</v>
      </c>
      <c r="J72" s="8"/>
      <c r="K72" s="36" t="e">
        <f t="shared" si="5"/>
        <v>#DIV/0!</v>
      </c>
      <c r="L72" s="8"/>
      <c r="M72" s="36" t="e">
        <f t="shared" si="0"/>
        <v>#DIV/0!</v>
      </c>
      <c r="N72" s="8"/>
      <c r="O72" s="36" t="e">
        <f t="shared" si="6"/>
        <v>#DIV/0!</v>
      </c>
      <c r="P72" s="8"/>
      <c r="Q72" s="36" t="e">
        <f t="shared" si="1"/>
        <v>#DIV/0!</v>
      </c>
      <c r="R72" s="9">
        <f t="shared" si="2"/>
        <v>0</v>
      </c>
      <c r="S72" s="36" t="e">
        <f t="shared" si="3"/>
        <v>#DIV/0!</v>
      </c>
      <c r="T72" s="11"/>
    </row>
    <row r="73" spans="1:20" ht="30" customHeight="1">
      <c r="A73" s="88"/>
      <c r="B73" s="88"/>
      <c r="C73" s="6"/>
      <c r="D73" s="27"/>
      <c r="E73" s="15"/>
      <c r="F73" s="15"/>
      <c r="G73" s="15"/>
      <c r="H73" s="15"/>
      <c r="I73" s="7">
        <f t="shared" si="4"/>
        <v>0</v>
      </c>
      <c r="J73" s="8"/>
      <c r="K73" s="36" t="e">
        <f t="shared" si="5"/>
        <v>#DIV/0!</v>
      </c>
      <c r="L73" s="8"/>
      <c r="M73" s="36" t="e">
        <f t="shared" si="0"/>
        <v>#DIV/0!</v>
      </c>
      <c r="N73" s="8"/>
      <c r="O73" s="36" t="e">
        <f t="shared" si="6"/>
        <v>#DIV/0!</v>
      </c>
      <c r="P73" s="8"/>
      <c r="Q73" s="36" t="e">
        <f t="shared" si="1"/>
        <v>#DIV/0!</v>
      </c>
      <c r="R73" s="9">
        <f t="shared" si="2"/>
        <v>0</v>
      </c>
      <c r="S73" s="36" t="e">
        <f t="shared" si="3"/>
        <v>#DIV/0!</v>
      </c>
      <c r="T73" s="11"/>
    </row>
    <row r="74" spans="1:20" ht="30" customHeight="1">
      <c r="A74" s="88"/>
      <c r="B74" s="88"/>
      <c r="C74" s="6"/>
      <c r="D74" s="27"/>
      <c r="E74" s="15"/>
      <c r="F74" s="15"/>
      <c r="G74" s="15"/>
      <c r="H74" s="15"/>
      <c r="I74" s="7">
        <f t="shared" si="4"/>
        <v>0</v>
      </c>
      <c r="J74" s="8"/>
      <c r="K74" s="36" t="e">
        <f t="shared" si="5"/>
        <v>#DIV/0!</v>
      </c>
      <c r="L74" s="8"/>
      <c r="M74" s="36" t="e">
        <f t="shared" ref="M74:M136" si="7">L74/F74</f>
        <v>#DIV/0!</v>
      </c>
      <c r="N74" s="8"/>
      <c r="O74" s="36" t="e">
        <f t="shared" si="6"/>
        <v>#DIV/0!</v>
      </c>
      <c r="P74" s="8"/>
      <c r="Q74" s="36" t="e">
        <f t="shared" ref="Q74:Q136" si="8">P74/H74</f>
        <v>#DIV/0!</v>
      </c>
      <c r="R74" s="9">
        <f t="shared" ref="R74:R136" si="9">J74+L74+N74+P74</f>
        <v>0</v>
      </c>
      <c r="S74" s="36" t="e">
        <f t="shared" ref="S74:S136" si="10">R74/D74</f>
        <v>#DIV/0!</v>
      </c>
      <c r="T74" s="11"/>
    </row>
    <row r="75" spans="1:20" ht="30" customHeight="1">
      <c r="A75" s="88"/>
      <c r="B75" s="88"/>
      <c r="C75" s="6"/>
      <c r="D75" s="27"/>
      <c r="E75" s="15"/>
      <c r="F75" s="15"/>
      <c r="G75" s="15"/>
      <c r="H75" s="15"/>
      <c r="I75" s="7">
        <f t="shared" ref="I75:I136" si="11">(E75+F75+G75+H75)</f>
        <v>0</v>
      </c>
      <c r="J75" s="8"/>
      <c r="K75" s="36" t="e">
        <f t="shared" ref="K75:K136" si="12">(J75/E75)</f>
        <v>#DIV/0!</v>
      </c>
      <c r="L75" s="8"/>
      <c r="M75" s="36" t="e">
        <f t="shared" si="7"/>
        <v>#DIV/0!</v>
      </c>
      <c r="N75" s="8"/>
      <c r="O75" s="36" t="e">
        <f t="shared" ref="O75:O136" si="13">N75/G75</f>
        <v>#DIV/0!</v>
      </c>
      <c r="P75" s="8"/>
      <c r="Q75" s="36" t="e">
        <f t="shared" si="8"/>
        <v>#DIV/0!</v>
      </c>
      <c r="R75" s="9">
        <f t="shared" si="9"/>
        <v>0</v>
      </c>
      <c r="S75" s="36" t="e">
        <f t="shared" si="10"/>
        <v>#DIV/0!</v>
      </c>
      <c r="T75" s="11"/>
    </row>
    <row r="76" spans="1:20" ht="30" customHeight="1">
      <c r="A76" s="88"/>
      <c r="B76" s="88"/>
      <c r="C76" s="6"/>
      <c r="D76" s="27"/>
      <c r="E76" s="15"/>
      <c r="F76" s="15"/>
      <c r="G76" s="15"/>
      <c r="H76" s="15"/>
      <c r="I76" s="7">
        <f t="shared" si="11"/>
        <v>0</v>
      </c>
      <c r="J76" s="8"/>
      <c r="K76" s="36" t="e">
        <f t="shared" si="12"/>
        <v>#DIV/0!</v>
      </c>
      <c r="L76" s="8"/>
      <c r="M76" s="36" t="e">
        <f t="shared" si="7"/>
        <v>#DIV/0!</v>
      </c>
      <c r="N76" s="8"/>
      <c r="O76" s="36" t="e">
        <f t="shared" si="13"/>
        <v>#DIV/0!</v>
      </c>
      <c r="P76" s="8"/>
      <c r="Q76" s="36" t="e">
        <f t="shared" si="8"/>
        <v>#DIV/0!</v>
      </c>
      <c r="R76" s="9">
        <f t="shared" si="9"/>
        <v>0</v>
      </c>
      <c r="S76" s="36" t="e">
        <f t="shared" si="10"/>
        <v>#DIV/0!</v>
      </c>
      <c r="T76" s="11"/>
    </row>
    <row r="77" spans="1:20" ht="30" customHeight="1">
      <c r="A77" s="88"/>
      <c r="B77" s="88"/>
      <c r="C77" s="6"/>
      <c r="D77" s="27"/>
      <c r="E77" s="15"/>
      <c r="F77" s="15"/>
      <c r="G77" s="15"/>
      <c r="H77" s="15"/>
      <c r="I77" s="7">
        <f t="shared" si="11"/>
        <v>0</v>
      </c>
      <c r="J77" s="8"/>
      <c r="K77" s="36" t="e">
        <f t="shared" si="12"/>
        <v>#DIV/0!</v>
      </c>
      <c r="L77" s="8"/>
      <c r="M77" s="36" t="e">
        <f t="shared" si="7"/>
        <v>#DIV/0!</v>
      </c>
      <c r="N77" s="8"/>
      <c r="O77" s="36" t="e">
        <f t="shared" si="13"/>
        <v>#DIV/0!</v>
      </c>
      <c r="P77" s="8"/>
      <c r="Q77" s="36" t="e">
        <f t="shared" si="8"/>
        <v>#DIV/0!</v>
      </c>
      <c r="R77" s="9">
        <f t="shared" si="9"/>
        <v>0</v>
      </c>
      <c r="S77" s="36" t="e">
        <f t="shared" si="10"/>
        <v>#DIV/0!</v>
      </c>
      <c r="T77" s="11"/>
    </row>
    <row r="78" spans="1:20" ht="30" customHeight="1">
      <c r="A78" s="88"/>
      <c r="B78" s="88"/>
      <c r="C78" s="6"/>
      <c r="D78" s="27"/>
      <c r="E78" s="15"/>
      <c r="F78" s="15"/>
      <c r="G78" s="15"/>
      <c r="H78" s="15"/>
      <c r="I78" s="7">
        <f t="shared" si="11"/>
        <v>0</v>
      </c>
      <c r="J78" s="8"/>
      <c r="K78" s="36" t="e">
        <f t="shared" si="12"/>
        <v>#DIV/0!</v>
      </c>
      <c r="L78" s="8"/>
      <c r="M78" s="36" t="e">
        <f t="shared" si="7"/>
        <v>#DIV/0!</v>
      </c>
      <c r="N78" s="8"/>
      <c r="O78" s="36" t="e">
        <f t="shared" si="13"/>
        <v>#DIV/0!</v>
      </c>
      <c r="P78" s="8"/>
      <c r="Q78" s="36" t="e">
        <f t="shared" si="8"/>
        <v>#DIV/0!</v>
      </c>
      <c r="R78" s="9">
        <f t="shared" si="9"/>
        <v>0</v>
      </c>
      <c r="S78" s="36" t="e">
        <f t="shared" si="10"/>
        <v>#DIV/0!</v>
      </c>
      <c r="T78" s="11"/>
    </row>
    <row r="79" spans="1:20" ht="30" customHeight="1">
      <c r="A79" s="88"/>
      <c r="B79" s="88"/>
      <c r="C79" s="6"/>
      <c r="D79" s="27"/>
      <c r="E79" s="15"/>
      <c r="F79" s="15"/>
      <c r="G79" s="15"/>
      <c r="H79" s="15"/>
      <c r="I79" s="7">
        <f t="shared" si="11"/>
        <v>0</v>
      </c>
      <c r="J79" s="8"/>
      <c r="K79" s="36" t="e">
        <f t="shared" si="12"/>
        <v>#DIV/0!</v>
      </c>
      <c r="L79" s="8"/>
      <c r="M79" s="36" t="e">
        <f t="shared" si="7"/>
        <v>#DIV/0!</v>
      </c>
      <c r="N79" s="8"/>
      <c r="O79" s="36" t="e">
        <f t="shared" si="13"/>
        <v>#DIV/0!</v>
      </c>
      <c r="P79" s="8"/>
      <c r="Q79" s="36" t="e">
        <f t="shared" si="8"/>
        <v>#DIV/0!</v>
      </c>
      <c r="R79" s="9">
        <f t="shared" si="9"/>
        <v>0</v>
      </c>
      <c r="S79" s="36" t="e">
        <f t="shared" si="10"/>
        <v>#DIV/0!</v>
      </c>
      <c r="T79" s="11"/>
    </row>
    <row r="80" spans="1:20" ht="30" customHeight="1">
      <c r="A80" s="88"/>
      <c r="B80" s="88"/>
      <c r="C80" s="6"/>
      <c r="D80" s="27"/>
      <c r="E80" s="15"/>
      <c r="F80" s="15"/>
      <c r="G80" s="15"/>
      <c r="H80" s="15"/>
      <c r="I80" s="7">
        <f t="shared" si="11"/>
        <v>0</v>
      </c>
      <c r="J80" s="8"/>
      <c r="K80" s="36" t="e">
        <f t="shared" si="12"/>
        <v>#DIV/0!</v>
      </c>
      <c r="L80" s="8"/>
      <c r="M80" s="36" t="e">
        <f t="shared" si="7"/>
        <v>#DIV/0!</v>
      </c>
      <c r="N80" s="8"/>
      <c r="O80" s="36" t="e">
        <f t="shared" si="13"/>
        <v>#DIV/0!</v>
      </c>
      <c r="P80" s="8"/>
      <c r="Q80" s="36" t="e">
        <f t="shared" si="8"/>
        <v>#DIV/0!</v>
      </c>
      <c r="R80" s="9">
        <f t="shared" si="9"/>
        <v>0</v>
      </c>
      <c r="S80" s="36" t="e">
        <f t="shared" si="10"/>
        <v>#DIV/0!</v>
      </c>
      <c r="T80" s="11"/>
    </row>
    <row r="81" spans="1:20" ht="30" customHeight="1">
      <c r="A81" s="91"/>
      <c r="B81" s="93"/>
      <c r="C81" s="6"/>
      <c r="D81" s="27"/>
      <c r="E81" s="15"/>
      <c r="F81" s="15"/>
      <c r="G81" s="15"/>
      <c r="H81" s="15"/>
      <c r="I81" s="7">
        <f t="shared" si="11"/>
        <v>0</v>
      </c>
      <c r="J81" s="8"/>
      <c r="K81" s="36" t="e">
        <f t="shared" si="12"/>
        <v>#DIV/0!</v>
      </c>
      <c r="L81" s="8"/>
      <c r="M81" s="36" t="e">
        <f t="shared" si="7"/>
        <v>#DIV/0!</v>
      </c>
      <c r="N81" s="8"/>
      <c r="O81" s="36" t="e">
        <f t="shared" si="13"/>
        <v>#DIV/0!</v>
      </c>
      <c r="P81" s="8"/>
      <c r="Q81" s="36" t="e">
        <f t="shared" si="8"/>
        <v>#DIV/0!</v>
      </c>
      <c r="R81" s="9">
        <f t="shared" si="9"/>
        <v>0</v>
      </c>
      <c r="S81" s="36" t="e">
        <f t="shared" si="10"/>
        <v>#DIV/0!</v>
      </c>
      <c r="T81" s="11"/>
    </row>
    <row r="82" spans="1:20" ht="30" customHeight="1">
      <c r="A82" s="92"/>
      <c r="B82" s="93"/>
      <c r="C82" s="6"/>
      <c r="D82" s="27"/>
      <c r="E82" s="15"/>
      <c r="F82" s="15"/>
      <c r="G82" s="15"/>
      <c r="H82" s="15"/>
      <c r="I82" s="7">
        <f t="shared" si="11"/>
        <v>0</v>
      </c>
      <c r="J82" s="8"/>
      <c r="K82" s="36" t="e">
        <f t="shared" si="12"/>
        <v>#DIV/0!</v>
      </c>
      <c r="L82" s="8"/>
      <c r="M82" s="36" t="e">
        <f t="shared" si="7"/>
        <v>#DIV/0!</v>
      </c>
      <c r="N82" s="8"/>
      <c r="O82" s="36" t="e">
        <f t="shared" si="13"/>
        <v>#DIV/0!</v>
      </c>
      <c r="P82" s="8"/>
      <c r="Q82" s="36" t="e">
        <f t="shared" si="8"/>
        <v>#DIV/0!</v>
      </c>
      <c r="R82" s="9">
        <f t="shared" si="9"/>
        <v>0</v>
      </c>
      <c r="S82" s="36" t="e">
        <f t="shared" si="10"/>
        <v>#DIV/0!</v>
      </c>
      <c r="T82" s="11"/>
    </row>
    <row r="83" spans="1:20" ht="30" customHeight="1">
      <c r="A83" s="93"/>
      <c r="B83" s="93"/>
      <c r="C83" s="6"/>
      <c r="D83" s="27"/>
      <c r="E83" s="15"/>
      <c r="F83" s="15"/>
      <c r="G83" s="15"/>
      <c r="H83" s="15"/>
      <c r="I83" s="7">
        <f t="shared" si="11"/>
        <v>0</v>
      </c>
      <c r="J83" s="8"/>
      <c r="K83" s="36" t="e">
        <f t="shared" si="12"/>
        <v>#DIV/0!</v>
      </c>
      <c r="L83" s="8"/>
      <c r="M83" s="36" t="e">
        <f t="shared" si="7"/>
        <v>#DIV/0!</v>
      </c>
      <c r="N83" s="8"/>
      <c r="O83" s="36" t="e">
        <f t="shared" si="13"/>
        <v>#DIV/0!</v>
      </c>
      <c r="P83" s="8"/>
      <c r="Q83" s="36" t="e">
        <f t="shared" si="8"/>
        <v>#DIV/0!</v>
      </c>
      <c r="R83" s="9">
        <f t="shared" si="9"/>
        <v>0</v>
      </c>
      <c r="S83" s="36" t="e">
        <f t="shared" si="10"/>
        <v>#DIV/0!</v>
      </c>
      <c r="T83" s="11"/>
    </row>
    <row r="84" spans="1:20" ht="30" customHeight="1">
      <c r="A84" s="94"/>
      <c r="B84" s="94"/>
      <c r="C84" s="6"/>
      <c r="D84" s="27"/>
      <c r="E84" s="15"/>
      <c r="F84" s="15"/>
      <c r="G84" s="15"/>
      <c r="H84" s="15"/>
      <c r="I84" s="7">
        <f t="shared" si="11"/>
        <v>0</v>
      </c>
      <c r="J84" s="8"/>
      <c r="K84" s="36" t="e">
        <f t="shared" si="12"/>
        <v>#DIV/0!</v>
      </c>
      <c r="L84" s="8"/>
      <c r="M84" s="36" t="e">
        <f t="shared" si="7"/>
        <v>#DIV/0!</v>
      </c>
      <c r="N84" s="8"/>
      <c r="O84" s="36" t="e">
        <f t="shared" si="13"/>
        <v>#DIV/0!</v>
      </c>
      <c r="P84" s="8"/>
      <c r="Q84" s="36" t="e">
        <f t="shared" si="8"/>
        <v>#DIV/0!</v>
      </c>
      <c r="R84" s="9">
        <f t="shared" si="9"/>
        <v>0</v>
      </c>
      <c r="S84" s="36" t="e">
        <f t="shared" si="10"/>
        <v>#DIV/0!</v>
      </c>
      <c r="T84" s="11"/>
    </row>
    <row r="85" spans="1:20" ht="30" customHeight="1">
      <c r="A85" s="94"/>
      <c r="B85" s="94"/>
      <c r="C85" s="6"/>
      <c r="D85" s="27"/>
      <c r="E85" s="15"/>
      <c r="F85" s="15"/>
      <c r="G85" s="15"/>
      <c r="H85" s="15"/>
      <c r="I85" s="7">
        <f t="shared" si="11"/>
        <v>0</v>
      </c>
      <c r="J85" s="8"/>
      <c r="K85" s="36" t="e">
        <f t="shared" si="12"/>
        <v>#DIV/0!</v>
      </c>
      <c r="L85" s="8"/>
      <c r="M85" s="36" t="e">
        <f t="shared" si="7"/>
        <v>#DIV/0!</v>
      </c>
      <c r="N85" s="8"/>
      <c r="O85" s="36" t="e">
        <f t="shared" si="13"/>
        <v>#DIV/0!</v>
      </c>
      <c r="P85" s="8"/>
      <c r="Q85" s="36" t="e">
        <f t="shared" si="8"/>
        <v>#DIV/0!</v>
      </c>
      <c r="R85" s="9">
        <f t="shared" si="9"/>
        <v>0</v>
      </c>
      <c r="S85" s="36" t="e">
        <f t="shared" si="10"/>
        <v>#DIV/0!</v>
      </c>
      <c r="T85" s="11"/>
    </row>
    <row r="86" spans="1:20" ht="30" customHeight="1" thickBot="1">
      <c r="A86" s="95"/>
      <c r="B86" s="139"/>
      <c r="C86" s="6"/>
      <c r="D86" s="27"/>
      <c r="E86" s="15"/>
      <c r="F86" s="15"/>
      <c r="G86" s="15"/>
      <c r="H86" s="15"/>
      <c r="I86" s="7">
        <f t="shared" si="11"/>
        <v>0</v>
      </c>
      <c r="J86" s="8"/>
      <c r="K86" s="36" t="e">
        <f t="shared" si="12"/>
        <v>#DIV/0!</v>
      </c>
      <c r="L86" s="8"/>
      <c r="M86" s="36" t="e">
        <f t="shared" si="7"/>
        <v>#DIV/0!</v>
      </c>
      <c r="N86" s="8"/>
      <c r="O86" s="36" t="e">
        <f t="shared" si="13"/>
        <v>#DIV/0!</v>
      </c>
      <c r="P86" s="8"/>
      <c r="Q86" s="36" t="e">
        <f t="shared" si="8"/>
        <v>#DIV/0!</v>
      </c>
      <c r="R86" s="9">
        <f t="shared" si="9"/>
        <v>0</v>
      </c>
      <c r="S86" s="36" t="e">
        <f t="shared" si="10"/>
        <v>#DIV/0!</v>
      </c>
      <c r="T86" s="11"/>
    </row>
    <row r="87" spans="1:20" ht="30" customHeight="1">
      <c r="A87" s="90"/>
      <c r="B87" s="90"/>
      <c r="C87" s="6"/>
      <c r="D87" s="27"/>
      <c r="E87" s="15"/>
      <c r="F87" s="15"/>
      <c r="G87" s="15"/>
      <c r="H87" s="15"/>
      <c r="I87" s="7">
        <f t="shared" si="11"/>
        <v>0</v>
      </c>
      <c r="J87" s="8"/>
      <c r="K87" s="36" t="e">
        <f t="shared" si="12"/>
        <v>#DIV/0!</v>
      </c>
      <c r="L87" s="8"/>
      <c r="M87" s="36" t="e">
        <f t="shared" si="7"/>
        <v>#DIV/0!</v>
      </c>
      <c r="N87" s="8"/>
      <c r="O87" s="36" t="e">
        <f t="shared" si="13"/>
        <v>#DIV/0!</v>
      </c>
      <c r="P87" s="8"/>
      <c r="Q87" s="36" t="e">
        <f t="shared" si="8"/>
        <v>#DIV/0!</v>
      </c>
      <c r="R87" s="9">
        <f t="shared" si="9"/>
        <v>0</v>
      </c>
      <c r="S87" s="36" t="e">
        <f t="shared" si="10"/>
        <v>#DIV/0!</v>
      </c>
      <c r="T87" s="11"/>
    </row>
    <row r="88" spans="1:20" ht="30" customHeight="1">
      <c r="A88" s="88"/>
      <c r="B88" s="88"/>
      <c r="C88" s="6"/>
      <c r="D88" s="27"/>
      <c r="E88" s="15"/>
      <c r="F88" s="15"/>
      <c r="G88" s="15"/>
      <c r="H88" s="15"/>
      <c r="I88" s="7">
        <f t="shared" si="11"/>
        <v>0</v>
      </c>
      <c r="J88" s="8"/>
      <c r="K88" s="36" t="e">
        <f t="shared" si="12"/>
        <v>#DIV/0!</v>
      </c>
      <c r="L88" s="8"/>
      <c r="M88" s="36" t="e">
        <f t="shared" si="7"/>
        <v>#DIV/0!</v>
      </c>
      <c r="N88" s="8"/>
      <c r="O88" s="36" t="e">
        <f t="shared" si="13"/>
        <v>#DIV/0!</v>
      </c>
      <c r="P88" s="8"/>
      <c r="Q88" s="36" t="e">
        <f t="shared" si="8"/>
        <v>#DIV/0!</v>
      </c>
      <c r="R88" s="9">
        <f t="shared" si="9"/>
        <v>0</v>
      </c>
      <c r="S88" s="36" t="e">
        <f t="shared" si="10"/>
        <v>#DIV/0!</v>
      </c>
      <c r="T88" s="11"/>
    </row>
    <row r="89" spans="1:20" ht="30" customHeight="1">
      <c r="A89" s="88"/>
      <c r="B89" s="88"/>
      <c r="C89" s="6"/>
      <c r="D89" s="27"/>
      <c r="E89" s="15"/>
      <c r="F89" s="15"/>
      <c r="G89" s="15"/>
      <c r="H89" s="15"/>
      <c r="I89" s="7">
        <f t="shared" si="11"/>
        <v>0</v>
      </c>
      <c r="J89" s="8"/>
      <c r="K89" s="36" t="e">
        <f t="shared" si="12"/>
        <v>#DIV/0!</v>
      </c>
      <c r="L89" s="8"/>
      <c r="M89" s="36" t="e">
        <f t="shared" si="7"/>
        <v>#DIV/0!</v>
      </c>
      <c r="N89" s="8"/>
      <c r="O89" s="36" t="e">
        <f t="shared" si="13"/>
        <v>#DIV/0!</v>
      </c>
      <c r="P89" s="8"/>
      <c r="Q89" s="36" t="e">
        <f t="shared" si="8"/>
        <v>#DIV/0!</v>
      </c>
      <c r="R89" s="9">
        <f t="shared" si="9"/>
        <v>0</v>
      </c>
      <c r="S89" s="36" t="e">
        <f t="shared" si="10"/>
        <v>#DIV/0!</v>
      </c>
      <c r="T89" s="11"/>
    </row>
    <row r="90" spans="1:20" ht="30" customHeight="1">
      <c r="A90" s="88"/>
      <c r="B90" s="88"/>
      <c r="C90" s="6"/>
      <c r="D90" s="27"/>
      <c r="E90" s="15"/>
      <c r="F90" s="15"/>
      <c r="G90" s="15"/>
      <c r="H90" s="15"/>
      <c r="I90" s="7">
        <f t="shared" si="11"/>
        <v>0</v>
      </c>
      <c r="J90" s="8"/>
      <c r="K90" s="36" t="e">
        <f t="shared" si="12"/>
        <v>#DIV/0!</v>
      </c>
      <c r="L90" s="8"/>
      <c r="M90" s="36" t="e">
        <f t="shared" si="7"/>
        <v>#DIV/0!</v>
      </c>
      <c r="N90" s="8"/>
      <c r="O90" s="36" t="e">
        <f t="shared" si="13"/>
        <v>#DIV/0!</v>
      </c>
      <c r="P90" s="8"/>
      <c r="Q90" s="36" t="e">
        <f t="shared" si="8"/>
        <v>#DIV/0!</v>
      </c>
      <c r="R90" s="9">
        <f t="shared" si="9"/>
        <v>0</v>
      </c>
      <c r="S90" s="36" t="e">
        <f t="shared" si="10"/>
        <v>#DIV/0!</v>
      </c>
      <c r="T90" s="11"/>
    </row>
    <row r="91" spans="1:20" ht="30" customHeight="1">
      <c r="A91" s="88"/>
      <c r="B91" s="88"/>
      <c r="C91" s="6"/>
      <c r="D91" s="27"/>
      <c r="E91" s="15"/>
      <c r="F91" s="15"/>
      <c r="G91" s="15"/>
      <c r="H91" s="15"/>
      <c r="I91" s="7">
        <f t="shared" si="11"/>
        <v>0</v>
      </c>
      <c r="J91" s="8"/>
      <c r="K91" s="36" t="e">
        <f t="shared" si="12"/>
        <v>#DIV/0!</v>
      </c>
      <c r="L91" s="8"/>
      <c r="M91" s="36" t="e">
        <f t="shared" si="7"/>
        <v>#DIV/0!</v>
      </c>
      <c r="N91" s="8"/>
      <c r="O91" s="36" t="e">
        <f t="shared" si="13"/>
        <v>#DIV/0!</v>
      </c>
      <c r="P91" s="8"/>
      <c r="Q91" s="36" t="e">
        <f t="shared" si="8"/>
        <v>#DIV/0!</v>
      </c>
      <c r="R91" s="9">
        <f t="shared" si="9"/>
        <v>0</v>
      </c>
      <c r="S91" s="36" t="e">
        <f t="shared" si="10"/>
        <v>#DIV/0!</v>
      </c>
      <c r="T91" s="11"/>
    </row>
    <row r="92" spans="1:20" ht="30" customHeight="1">
      <c r="A92" s="88"/>
      <c r="B92" s="88"/>
      <c r="C92" s="6"/>
      <c r="D92" s="27"/>
      <c r="E92" s="15"/>
      <c r="F92" s="15"/>
      <c r="G92" s="15"/>
      <c r="H92" s="15"/>
      <c r="I92" s="7">
        <f t="shared" si="11"/>
        <v>0</v>
      </c>
      <c r="J92" s="8"/>
      <c r="K92" s="36" t="e">
        <f t="shared" si="12"/>
        <v>#DIV/0!</v>
      </c>
      <c r="L92" s="8"/>
      <c r="M92" s="36" t="e">
        <f t="shared" si="7"/>
        <v>#DIV/0!</v>
      </c>
      <c r="N92" s="8"/>
      <c r="O92" s="36" t="e">
        <f t="shared" si="13"/>
        <v>#DIV/0!</v>
      </c>
      <c r="P92" s="8"/>
      <c r="Q92" s="36" t="e">
        <f t="shared" si="8"/>
        <v>#DIV/0!</v>
      </c>
      <c r="R92" s="9">
        <f t="shared" si="9"/>
        <v>0</v>
      </c>
      <c r="S92" s="36" t="e">
        <f t="shared" si="10"/>
        <v>#DIV/0!</v>
      </c>
      <c r="T92" s="11"/>
    </row>
    <row r="93" spans="1:20" ht="30" customHeight="1">
      <c r="A93" s="88"/>
      <c r="B93" s="88"/>
      <c r="C93" s="6"/>
      <c r="D93" s="27"/>
      <c r="E93" s="15"/>
      <c r="F93" s="15"/>
      <c r="G93" s="15"/>
      <c r="H93" s="15"/>
      <c r="I93" s="7">
        <f t="shared" si="11"/>
        <v>0</v>
      </c>
      <c r="J93" s="8"/>
      <c r="K93" s="36" t="e">
        <f t="shared" si="12"/>
        <v>#DIV/0!</v>
      </c>
      <c r="L93" s="8"/>
      <c r="M93" s="36" t="e">
        <f t="shared" si="7"/>
        <v>#DIV/0!</v>
      </c>
      <c r="N93" s="8"/>
      <c r="O93" s="36" t="e">
        <f t="shared" si="13"/>
        <v>#DIV/0!</v>
      </c>
      <c r="P93" s="8"/>
      <c r="Q93" s="36" t="e">
        <f t="shared" si="8"/>
        <v>#DIV/0!</v>
      </c>
      <c r="R93" s="9">
        <f t="shared" si="9"/>
        <v>0</v>
      </c>
      <c r="S93" s="36" t="e">
        <f t="shared" si="10"/>
        <v>#DIV/0!</v>
      </c>
      <c r="T93" s="11"/>
    </row>
    <row r="94" spans="1:20" ht="30" customHeight="1" thickBot="1">
      <c r="A94" s="84"/>
      <c r="B94" s="88"/>
      <c r="C94" s="6"/>
      <c r="D94" s="27"/>
      <c r="E94" s="15"/>
      <c r="F94" s="15"/>
      <c r="G94" s="15"/>
      <c r="H94" s="15"/>
      <c r="I94" s="7">
        <f t="shared" si="11"/>
        <v>0</v>
      </c>
      <c r="J94" s="8"/>
      <c r="K94" s="36" t="e">
        <f t="shared" si="12"/>
        <v>#DIV/0!</v>
      </c>
      <c r="L94" s="8"/>
      <c r="M94" s="36" t="e">
        <f t="shared" si="7"/>
        <v>#DIV/0!</v>
      </c>
      <c r="N94" s="8"/>
      <c r="O94" s="36" t="e">
        <f t="shared" si="13"/>
        <v>#DIV/0!</v>
      </c>
      <c r="P94" s="8"/>
      <c r="Q94" s="36" t="e">
        <f t="shared" si="8"/>
        <v>#DIV/0!</v>
      </c>
      <c r="R94" s="9">
        <f t="shared" si="9"/>
        <v>0</v>
      </c>
      <c r="S94" s="36" t="e">
        <f t="shared" si="10"/>
        <v>#DIV/0!</v>
      </c>
      <c r="T94" s="11"/>
    </row>
    <row r="95" spans="1:20" ht="30" customHeight="1">
      <c r="A95" s="88"/>
      <c r="B95" s="88"/>
      <c r="C95" s="6"/>
      <c r="D95" s="27"/>
      <c r="E95" s="15"/>
      <c r="F95" s="15"/>
      <c r="G95" s="15"/>
      <c r="H95" s="15"/>
      <c r="I95" s="7">
        <f t="shared" si="11"/>
        <v>0</v>
      </c>
      <c r="J95" s="8"/>
      <c r="K95" s="36" t="e">
        <f t="shared" si="12"/>
        <v>#DIV/0!</v>
      </c>
      <c r="L95" s="8"/>
      <c r="M95" s="36" t="e">
        <f t="shared" si="7"/>
        <v>#DIV/0!</v>
      </c>
      <c r="N95" s="8"/>
      <c r="O95" s="36" t="e">
        <f t="shared" si="13"/>
        <v>#DIV/0!</v>
      </c>
      <c r="P95" s="8"/>
      <c r="Q95" s="36" t="e">
        <f t="shared" si="8"/>
        <v>#DIV/0!</v>
      </c>
      <c r="R95" s="9">
        <f t="shared" si="9"/>
        <v>0</v>
      </c>
      <c r="S95" s="36" t="e">
        <f t="shared" si="10"/>
        <v>#DIV/0!</v>
      </c>
      <c r="T95" s="11"/>
    </row>
    <row r="96" spans="1:20" ht="30" customHeight="1">
      <c r="A96" s="88"/>
      <c r="B96" s="88"/>
      <c r="C96" s="6"/>
      <c r="D96" s="27"/>
      <c r="E96" s="15"/>
      <c r="F96" s="15"/>
      <c r="G96" s="15"/>
      <c r="H96" s="15"/>
      <c r="I96" s="7">
        <f t="shared" si="11"/>
        <v>0</v>
      </c>
      <c r="J96" s="8"/>
      <c r="K96" s="36" t="e">
        <f t="shared" si="12"/>
        <v>#DIV/0!</v>
      </c>
      <c r="L96" s="8"/>
      <c r="M96" s="36" t="e">
        <f t="shared" si="7"/>
        <v>#DIV/0!</v>
      </c>
      <c r="N96" s="8"/>
      <c r="O96" s="36" t="e">
        <f t="shared" si="13"/>
        <v>#DIV/0!</v>
      </c>
      <c r="P96" s="8"/>
      <c r="Q96" s="36" t="e">
        <f t="shared" si="8"/>
        <v>#DIV/0!</v>
      </c>
      <c r="R96" s="9">
        <f t="shared" si="9"/>
        <v>0</v>
      </c>
      <c r="S96" s="36" t="e">
        <f t="shared" si="10"/>
        <v>#DIV/0!</v>
      </c>
      <c r="T96" s="11"/>
    </row>
    <row r="97" spans="1:20" ht="30" customHeight="1">
      <c r="A97" s="88"/>
      <c r="B97" s="88"/>
      <c r="C97" s="6"/>
      <c r="D97" s="27"/>
      <c r="E97" s="15"/>
      <c r="F97" s="15"/>
      <c r="G97" s="15"/>
      <c r="H97" s="15"/>
      <c r="I97" s="7">
        <f t="shared" si="11"/>
        <v>0</v>
      </c>
      <c r="J97" s="8"/>
      <c r="K97" s="36" t="e">
        <f t="shared" si="12"/>
        <v>#DIV/0!</v>
      </c>
      <c r="L97" s="8"/>
      <c r="M97" s="36" t="e">
        <f t="shared" si="7"/>
        <v>#DIV/0!</v>
      </c>
      <c r="N97" s="8"/>
      <c r="O97" s="36" t="e">
        <f t="shared" si="13"/>
        <v>#DIV/0!</v>
      </c>
      <c r="P97" s="8"/>
      <c r="Q97" s="36" t="e">
        <f t="shared" si="8"/>
        <v>#DIV/0!</v>
      </c>
      <c r="R97" s="9">
        <f t="shared" si="9"/>
        <v>0</v>
      </c>
      <c r="S97" s="36" t="e">
        <f t="shared" si="10"/>
        <v>#DIV/0!</v>
      </c>
      <c r="T97" s="11"/>
    </row>
    <row r="98" spans="1:20" ht="30" customHeight="1">
      <c r="A98" s="88"/>
      <c r="B98" s="88"/>
      <c r="C98" s="6"/>
      <c r="D98" s="27"/>
      <c r="E98" s="15"/>
      <c r="F98" s="15"/>
      <c r="G98" s="15"/>
      <c r="H98" s="15"/>
      <c r="I98" s="7">
        <f t="shared" si="11"/>
        <v>0</v>
      </c>
      <c r="J98" s="8"/>
      <c r="K98" s="36" t="e">
        <f t="shared" si="12"/>
        <v>#DIV/0!</v>
      </c>
      <c r="L98" s="8"/>
      <c r="M98" s="36" t="e">
        <f t="shared" si="7"/>
        <v>#DIV/0!</v>
      </c>
      <c r="N98" s="8"/>
      <c r="O98" s="36" t="e">
        <f t="shared" si="13"/>
        <v>#DIV/0!</v>
      </c>
      <c r="P98" s="8"/>
      <c r="Q98" s="36" t="e">
        <f t="shared" si="8"/>
        <v>#DIV/0!</v>
      </c>
      <c r="R98" s="9">
        <f t="shared" si="9"/>
        <v>0</v>
      </c>
      <c r="S98" s="36" t="e">
        <f t="shared" si="10"/>
        <v>#DIV/0!</v>
      </c>
      <c r="T98" s="11"/>
    </row>
    <row r="99" spans="1:20" ht="30" customHeight="1">
      <c r="A99" s="88"/>
      <c r="B99" s="88"/>
      <c r="C99" s="6"/>
      <c r="D99" s="27"/>
      <c r="E99" s="15"/>
      <c r="F99" s="15"/>
      <c r="G99" s="15"/>
      <c r="H99" s="15"/>
      <c r="I99" s="7">
        <f t="shared" si="11"/>
        <v>0</v>
      </c>
      <c r="J99" s="8"/>
      <c r="K99" s="36" t="e">
        <f t="shared" si="12"/>
        <v>#DIV/0!</v>
      </c>
      <c r="L99" s="8"/>
      <c r="M99" s="36" t="e">
        <f t="shared" si="7"/>
        <v>#DIV/0!</v>
      </c>
      <c r="N99" s="8"/>
      <c r="O99" s="36" t="e">
        <f t="shared" si="13"/>
        <v>#DIV/0!</v>
      </c>
      <c r="P99" s="8"/>
      <c r="Q99" s="36" t="e">
        <f t="shared" si="8"/>
        <v>#DIV/0!</v>
      </c>
      <c r="R99" s="9">
        <f t="shared" si="9"/>
        <v>0</v>
      </c>
      <c r="S99" s="36" t="e">
        <f t="shared" si="10"/>
        <v>#DIV/0!</v>
      </c>
      <c r="T99" s="11"/>
    </row>
    <row r="100" spans="1:20" ht="30" customHeight="1">
      <c r="A100" s="88"/>
      <c r="B100" s="88"/>
      <c r="C100" s="6"/>
      <c r="D100" s="27"/>
      <c r="E100" s="15"/>
      <c r="F100" s="15"/>
      <c r="G100" s="15"/>
      <c r="H100" s="15"/>
      <c r="I100" s="7">
        <f t="shared" si="11"/>
        <v>0</v>
      </c>
      <c r="J100" s="8"/>
      <c r="K100" s="36" t="e">
        <f t="shared" si="12"/>
        <v>#DIV/0!</v>
      </c>
      <c r="L100" s="8"/>
      <c r="M100" s="36" t="e">
        <f t="shared" si="7"/>
        <v>#DIV/0!</v>
      </c>
      <c r="N100" s="8"/>
      <c r="O100" s="36" t="e">
        <f t="shared" si="13"/>
        <v>#DIV/0!</v>
      </c>
      <c r="P100" s="8"/>
      <c r="Q100" s="36" t="e">
        <f t="shared" si="8"/>
        <v>#DIV/0!</v>
      </c>
      <c r="R100" s="9">
        <f t="shared" si="9"/>
        <v>0</v>
      </c>
      <c r="S100" s="36" t="e">
        <f t="shared" si="10"/>
        <v>#DIV/0!</v>
      </c>
      <c r="T100" s="11"/>
    </row>
    <row r="101" spans="1:20" ht="30" customHeight="1">
      <c r="A101" s="88"/>
      <c r="B101" s="88"/>
      <c r="C101" s="6"/>
      <c r="D101" s="27"/>
      <c r="E101" s="15"/>
      <c r="F101" s="15"/>
      <c r="G101" s="15"/>
      <c r="H101" s="15"/>
      <c r="I101" s="7">
        <f t="shared" si="11"/>
        <v>0</v>
      </c>
      <c r="J101" s="8"/>
      <c r="K101" s="36" t="e">
        <f t="shared" si="12"/>
        <v>#DIV/0!</v>
      </c>
      <c r="L101" s="8"/>
      <c r="M101" s="36" t="e">
        <f t="shared" si="7"/>
        <v>#DIV/0!</v>
      </c>
      <c r="N101" s="8"/>
      <c r="O101" s="36" t="e">
        <f t="shared" si="13"/>
        <v>#DIV/0!</v>
      </c>
      <c r="P101" s="8"/>
      <c r="Q101" s="36" t="e">
        <f t="shared" si="8"/>
        <v>#DIV/0!</v>
      </c>
      <c r="R101" s="9">
        <f t="shared" si="9"/>
        <v>0</v>
      </c>
      <c r="S101" s="36" t="e">
        <f t="shared" si="10"/>
        <v>#DIV/0!</v>
      </c>
      <c r="T101" s="11"/>
    </row>
    <row r="102" spans="1:20" ht="30" customHeight="1">
      <c r="A102" s="82"/>
      <c r="B102" s="82"/>
      <c r="C102" s="6"/>
      <c r="D102" s="27"/>
      <c r="E102" s="15"/>
      <c r="F102" s="15"/>
      <c r="G102" s="15"/>
      <c r="H102" s="15"/>
      <c r="I102" s="7">
        <f t="shared" si="11"/>
        <v>0</v>
      </c>
      <c r="J102" s="8"/>
      <c r="K102" s="36" t="e">
        <f t="shared" si="12"/>
        <v>#DIV/0!</v>
      </c>
      <c r="L102" s="8"/>
      <c r="M102" s="36" t="e">
        <f t="shared" si="7"/>
        <v>#DIV/0!</v>
      </c>
      <c r="N102" s="8"/>
      <c r="O102" s="36" t="e">
        <f t="shared" si="13"/>
        <v>#DIV/0!</v>
      </c>
      <c r="P102" s="8"/>
      <c r="Q102" s="36" t="e">
        <f t="shared" si="8"/>
        <v>#DIV/0!</v>
      </c>
      <c r="R102" s="9">
        <f t="shared" si="9"/>
        <v>0</v>
      </c>
      <c r="S102" s="36" t="e">
        <f t="shared" si="10"/>
        <v>#DIV/0!</v>
      </c>
      <c r="T102" s="11"/>
    </row>
    <row r="103" spans="1:20" ht="30" customHeight="1">
      <c r="A103" s="82"/>
      <c r="B103" s="82"/>
      <c r="C103" s="6"/>
      <c r="D103" s="27"/>
      <c r="E103" s="15"/>
      <c r="F103" s="15"/>
      <c r="G103" s="15"/>
      <c r="H103" s="15"/>
      <c r="I103" s="7">
        <f t="shared" si="11"/>
        <v>0</v>
      </c>
      <c r="J103" s="8"/>
      <c r="K103" s="36" t="e">
        <f t="shared" si="12"/>
        <v>#DIV/0!</v>
      </c>
      <c r="L103" s="8"/>
      <c r="M103" s="36" t="e">
        <f t="shared" si="7"/>
        <v>#DIV/0!</v>
      </c>
      <c r="N103" s="8"/>
      <c r="O103" s="36" t="e">
        <f t="shared" si="13"/>
        <v>#DIV/0!</v>
      </c>
      <c r="P103" s="8"/>
      <c r="Q103" s="36" t="e">
        <f t="shared" si="8"/>
        <v>#DIV/0!</v>
      </c>
      <c r="R103" s="9">
        <f t="shared" si="9"/>
        <v>0</v>
      </c>
      <c r="S103" s="36" t="e">
        <f t="shared" si="10"/>
        <v>#DIV/0!</v>
      </c>
      <c r="T103" s="11"/>
    </row>
    <row r="104" spans="1:20" ht="30" customHeight="1">
      <c r="A104" s="96"/>
      <c r="B104" s="96"/>
      <c r="C104" s="6"/>
      <c r="D104" s="27"/>
      <c r="E104" s="15"/>
      <c r="F104" s="15"/>
      <c r="G104" s="15"/>
      <c r="H104" s="15"/>
      <c r="I104" s="7">
        <f t="shared" si="11"/>
        <v>0</v>
      </c>
      <c r="J104" s="8"/>
      <c r="K104" s="36" t="e">
        <f t="shared" si="12"/>
        <v>#DIV/0!</v>
      </c>
      <c r="L104" s="8"/>
      <c r="M104" s="36" t="e">
        <f t="shared" si="7"/>
        <v>#DIV/0!</v>
      </c>
      <c r="N104" s="8"/>
      <c r="O104" s="36" t="e">
        <f t="shared" si="13"/>
        <v>#DIV/0!</v>
      </c>
      <c r="P104" s="8"/>
      <c r="Q104" s="36" t="e">
        <f t="shared" si="8"/>
        <v>#DIV/0!</v>
      </c>
      <c r="R104" s="9">
        <f t="shared" si="9"/>
        <v>0</v>
      </c>
      <c r="S104" s="36" t="e">
        <f t="shared" si="10"/>
        <v>#DIV/0!</v>
      </c>
      <c r="T104" s="11"/>
    </row>
    <row r="105" spans="1:20" ht="30" customHeight="1">
      <c r="A105" s="96"/>
      <c r="B105" s="96"/>
      <c r="C105" s="6"/>
      <c r="D105" s="27"/>
      <c r="E105" s="15"/>
      <c r="F105" s="15"/>
      <c r="G105" s="15"/>
      <c r="H105" s="15"/>
      <c r="I105" s="7">
        <f t="shared" si="11"/>
        <v>0</v>
      </c>
      <c r="J105" s="8"/>
      <c r="K105" s="36" t="e">
        <f t="shared" si="12"/>
        <v>#DIV/0!</v>
      </c>
      <c r="L105" s="8"/>
      <c r="M105" s="36" t="e">
        <f t="shared" si="7"/>
        <v>#DIV/0!</v>
      </c>
      <c r="N105" s="8"/>
      <c r="O105" s="36" t="e">
        <f t="shared" si="13"/>
        <v>#DIV/0!</v>
      </c>
      <c r="P105" s="8"/>
      <c r="Q105" s="36" t="e">
        <f t="shared" si="8"/>
        <v>#DIV/0!</v>
      </c>
      <c r="R105" s="9">
        <f t="shared" si="9"/>
        <v>0</v>
      </c>
      <c r="S105" s="36" t="e">
        <f t="shared" si="10"/>
        <v>#DIV/0!</v>
      </c>
      <c r="T105" s="11"/>
    </row>
    <row r="106" spans="1:20" ht="30" customHeight="1">
      <c r="A106" s="96"/>
      <c r="B106" s="96"/>
      <c r="C106" s="6"/>
      <c r="D106" s="27"/>
      <c r="E106" s="15"/>
      <c r="F106" s="15"/>
      <c r="G106" s="15"/>
      <c r="H106" s="15"/>
      <c r="I106" s="7">
        <f t="shared" si="11"/>
        <v>0</v>
      </c>
      <c r="J106" s="8"/>
      <c r="K106" s="36" t="e">
        <f t="shared" si="12"/>
        <v>#DIV/0!</v>
      </c>
      <c r="L106" s="8"/>
      <c r="M106" s="36" t="e">
        <f t="shared" si="7"/>
        <v>#DIV/0!</v>
      </c>
      <c r="N106" s="8"/>
      <c r="O106" s="36" t="e">
        <f t="shared" si="13"/>
        <v>#DIV/0!</v>
      </c>
      <c r="P106" s="8"/>
      <c r="Q106" s="36" t="e">
        <f t="shared" si="8"/>
        <v>#DIV/0!</v>
      </c>
      <c r="R106" s="9">
        <f t="shared" si="9"/>
        <v>0</v>
      </c>
      <c r="S106" s="36" t="e">
        <f t="shared" si="10"/>
        <v>#DIV/0!</v>
      </c>
      <c r="T106" s="11"/>
    </row>
    <row r="107" spans="1:20" ht="30" customHeight="1">
      <c r="A107" s="96"/>
      <c r="B107" s="96"/>
      <c r="C107" s="6"/>
      <c r="D107" s="27"/>
      <c r="E107" s="15"/>
      <c r="F107" s="15"/>
      <c r="G107" s="15"/>
      <c r="H107" s="15"/>
      <c r="I107" s="7">
        <f t="shared" si="11"/>
        <v>0</v>
      </c>
      <c r="J107" s="8"/>
      <c r="K107" s="36" t="e">
        <f t="shared" si="12"/>
        <v>#DIV/0!</v>
      </c>
      <c r="L107" s="8"/>
      <c r="M107" s="36" t="e">
        <f t="shared" si="7"/>
        <v>#DIV/0!</v>
      </c>
      <c r="N107" s="8"/>
      <c r="O107" s="36" t="e">
        <f t="shared" si="13"/>
        <v>#DIV/0!</v>
      </c>
      <c r="P107" s="8"/>
      <c r="Q107" s="36" t="e">
        <f t="shared" si="8"/>
        <v>#DIV/0!</v>
      </c>
      <c r="R107" s="9">
        <f t="shared" si="9"/>
        <v>0</v>
      </c>
      <c r="S107" s="36" t="e">
        <f t="shared" si="10"/>
        <v>#DIV/0!</v>
      </c>
      <c r="T107" s="11"/>
    </row>
    <row r="108" spans="1:20" ht="30" customHeight="1">
      <c r="A108" s="96"/>
      <c r="B108" s="96"/>
      <c r="C108" s="6"/>
      <c r="D108" s="27"/>
      <c r="E108" s="15"/>
      <c r="F108" s="15"/>
      <c r="G108" s="15"/>
      <c r="H108" s="15"/>
      <c r="I108" s="7">
        <f t="shared" si="11"/>
        <v>0</v>
      </c>
      <c r="J108" s="8"/>
      <c r="K108" s="36" t="e">
        <f t="shared" si="12"/>
        <v>#DIV/0!</v>
      </c>
      <c r="L108" s="8"/>
      <c r="M108" s="36" t="e">
        <f t="shared" si="7"/>
        <v>#DIV/0!</v>
      </c>
      <c r="N108" s="8"/>
      <c r="O108" s="36" t="e">
        <f t="shared" si="13"/>
        <v>#DIV/0!</v>
      </c>
      <c r="P108" s="8"/>
      <c r="Q108" s="36" t="e">
        <f t="shared" si="8"/>
        <v>#DIV/0!</v>
      </c>
      <c r="R108" s="9">
        <f t="shared" si="9"/>
        <v>0</v>
      </c>
      <c r="S108" s="36" t="e">
        <f t="shared" si="10"/>
        <v>#DIV/0!</v>
      </c>
      <c r="T108" s="11"/>
    </row>
    <row r="109" spans="1:20" ht="30" customHeight="1">
      <c r="A109" s="96"/>
      <c r="B109" s="96"/>
      <c r="C109" s="6"/>
      <c r="D109" s="27"/>
      <c r="E109" s="15"/>
      <c r="F109" s="15"/>
      <c r="G109" s="15"/>
      <c r="H109" s="15"/>
      <c r="I109" s="7">
        <f t="shared" si="11"/>
        <v>0</v>
      </c>
      <c r="J109" s="8"/>
      <c r="K109" s="36" t="e">
        <f t="shared" si="12"/>
        <v>#DIV/0!</v>
      </c>
      <c r="L109" s="8"/>
      <c r="M109" s="36" t="e">
        <f t="shared" si="7"/>
        <v>#DIV/0!</v>
      </c>
      <c r="N109" s="8"/>
      <c r="O109" s="36" t="e">
        <f t="shared" si="13"/>
        <v>#DIV/0!</v>
      </c>
      <c r="P109" s="8"/>
      <c r="Q109" s="36" t="e">
        <f t="shared" si="8"/>
        <v>#DIV/0!</v>
      </c>
      <c r="R109" s="9">
        <f t="shared" si="9"/>
        <v>0</v>
      </c>
      <c r="S109" s="36" t="e">
        <f t="shared" si="10"/>
        <v>#DIV/0!</v>
      </c>
      <c r="T109" s="11"/>
    </row>
    <row r="110" spans="1:20" ht="30" customHeight="1">
      <c r="A110" s="96"/>
      <c r="B110" s="96"/>
      <c r="C110" s="6"/>
      <c r="D110" s="27"/>
      <c r="E110" s="15"/>
      <c r="F110" s="15"/>
      <c r="G110" s="15"/>
      <c r="H110" s="15"/>
      <c r="I110" s="7">
        <f t="shared" si="11"/>
        <v>0</v>
      </c>
      <c r="J110" s="8"/>
      <c r="K110" s="36" t="e">
        <f t="shared" si="12"/>
        <v>#DIV/0!</v>
      </c>
      <c r="L110" s="8"/>
      <c r="M110" s="36" t="e">
        <f t="shared" si="7"/>
        <v>#DIV/0!</v>
      </c>
      <c r="N110" s="8"/>
      <c r="O110" s="36" t="e">
        <f t="shared" si="13"/>
        <v>#DIV/0!</v>
      </c>
      <c r="P110" s="8"/>
      <c r="Q110" s="36" t="e">
        <f t="shared" si="8"/>
        <v>#DIV/0!</v>
      </c>
      <c r="R110" s="9">
        <f t="shared" si="9"/>
        <v>0</v>
      </c>
      <c r="S110" s="36" t="e">
        <f t="shared" si="10"/>
        <v>#DIV/0!</v>
      </c>
      <c r="T110" s="11"/>
    </row>
    <row r="111" spans="1:20" ht="30" customHeight="1">
      <c r="A111" s="96"/>
      <c r="B111" s="96"/>
      <c r="C111" s="6"/>
      <c r="D111" s="27"/>
      <c r="E111" s="15"/>
      <c r="F111" s="15"/>
      <c r="G111" s="15"/>
      <c r="H111" s="15"/>
      <c r="I111" s="7">
        <f t="shared" si="11"/>
        <v>0</v>
      </c>
      <c r="J111" s="8"/>
      <c r="K111" s="36" t="e">
        <f t="shared" si="12"/>
        <v>#DIV/0!</v>
      </c>
      <c r="L111" s="8"/>
      <c r="M111" s="36" t="e">
        <f t="shared" si="7"/>
        <v>#DIV/0!</v>
      </c>
      <c r="N111" s="8"/>
      <c r="O111" s="36" t="e">
        <f t="shared" si="13"/>
        <v>#DIV/0!</v>
      </c>
      <c r="P111" s="8"/>
      <c r="Q111" s="36" t="e">
        <f t="shared" si="8"/>
        <v>#DIV/0!</v>
      </c>
      <c r="R111" s="9">
        <f t="shared" si="9"/>
        <v>0</v>
      </c>
      <c r="S111" s="36" t="e">
        <f t="shared" si="10"/>
        <v>#DIV/0!</v>
      </c>
      <c r="T111" s="11"/>
    </row>
    <row r="112" spans="1:20" ht="30" customHeight="1">
      <c r="A112" s="96"/>
      <c r="B112" s="96"/>
      <c r="C112" s="6"/>
      <c r="D112" s="27"/>
      <c r="E112" s="15"/>
      <c r="F112" s="15"/>
      <c r="G112" s="15"/>
      <c r="H112" s="15"/>
      <c r="I112" s="7">
        <f t="shared" si="11"/>
        <v>0</v>
      </c>
      <c r="J112" s="8"/>
      <c r="K112" s="36" t="e">
        <f t="shared" si="12"/>
        <v>#DIV/0!</v>
      </c>
      <c r="L112" s="8"/>
      <c r="M112" s="36" t="e">
        <f t="shared" si="7"/>
        <v>#DIV/0!</v>
      </c>
      <c r="N112" s="8"/>
      <c r="O112" s="36" t="e">
        <f t="shared" si="13"/>
        <v>#DIV/0!</v>
      </c>
      <c r="P112" s="8"/>
      <c r="Q112" s="36" t="e">
        <f t="shared" si="8"/>
        <v>#DIV/0!</v>
      </c>
      <c r="R112" s="9">
        <f t="shared" si="9"/>
        <v>0</v>
      </c>
      <c r="S112" s="36" t="e">
        <f t="shared" si="10"/>
        <v>#DIV/0!</v>
      </c>
      <c r="T112" s="11"/>
    </row>
    <row r="113" spans="1:20" ht="30" customHeight="1">
      <c r="A113" s="96"/>
      <c r="B113" s="96"/>
      <c r="C113" s="6"/>
      <c r="D113" s="27"/>
      <c r="E113" s="15"/>
      <c r="F113" s="15"/>
      <c r="G113" s="15"/>
      <c r="H113" s="15"/>
      <c r="I113" s="7">
        <f t="shared" si="11"/>
        <v>0</v>
      </c>
      <c r="J113" s="8"/>
      <c r="K113" s="36" t="e">
        <f t="shared" si="12"/>
        <v>#DIV/0!</v>
      </c>
      <c r="L113" s="8"/>
      <c r="M113" s="36" t="e">
        <f t="shared" si="7"/>
        <v>#DIV/0!</v>
      </c>
      <c r="N113" s="8"/>
      <c r="O113" s="36" t="e">
        <f t="shared" si="13"/>
        <v>#DIV/0!</v>
      </c>
      <c r="P113" s="8"/>
      <c r="Q113" s="36" t="e">
        <f t="shared" si="8"/>
        <v>#DIV/0!</v>
      </c>
      <c r="R113" s="9">
        <f t="shared" si="9"/>
        <v>0</v>
      </c>
      <c r="S113" s="36" t="e">
        <f t="shared" si="10"/>
        <v>#DIV/0!</v>
      </c>
      <c r="T113" s="11"/>
    </row>
    <row r="114" spans="1:20" ht="30" customHeight="1">
      <c r="A114" s="96"/>
      <c r="B114" s="96"/>
      <c r="C114" s="6"/>
      <c r="D114" s="27"/>
      <c r="E114" s="15"/>
      <c r="F114" s="15"/>
      <c r="G114" s="15"/>
      <c r="H114" s="15"/>
      <c r="I114" s="7">
        <f t="shared" si="11"/>
        <v>0</v>
      </c>
      <c r="J114" s="8"/>
      <c r="K114" s="36" t="e">
        <f t="shared" si="12"/>
        <v>#DIV/0!</v>
      </c>
      <c r="L114" s="8"/>
      <c r="M114" s="36" t="e">
        <f t="shared" si="7"/>
        <v>#DIV/0!</v>
      </c>
      <c r="N114" s="8"/>
      <c r="O114" s="36" t="e">
        <f t="shared" si="13"/>
        <v>#DIV/0!</v>
      </c>
      <c r="P114" s="8"/>
      <c r="Q114" s="36" t="e">
        <f t="shared" si="8"/>
        <v>#DIV/0!</v>
      </c>
      <c r="R114" s="9">
        <f t="shared" si="9"/>
        <v>0</v>
      </c>
      <c r="S114" s="36" t="e">
        <f t="shared" si="10"/>
        <v>#DIV/0!</v>
      </c>
      <c r="T114" s="11"/>
    </row>
    <row r="115" spans="1:20" ht="30" customHeight="1">
      <c r="A115" s="96"/>
      <c r="B115" s="96"/>
      <c r="C115" s="6"/>
      <c r="D115" s="27"/>
      <c r="E115" s="15"/>
      <c r="F115" s="15"/>
      <c r="G115" s="15"/>
      <c r="H115" s="15"/>
      <c r="I115" s="7">
        <f t="shared" si="11"/>
        <v>0</v>
      </c>
      <c r="J115" s="8"/>
      <c r="K115" s="36" t="e">
        <f t="shared" si="12"/>
        <v>#DIV/0!</v>
      </c>
      <c r="L115" s="8"/>
      <c r="M115" s="36" t="e">
        <f t="shared" si="7"/>
        <v>#DIV/0!</v>
      </c>
      <c r="N115" s="8"/>
      <c r="O115" s="36" t="e">
        <f t="shared" si="13"/>
        <v>#DIV/0!</v>
      </c>
      <c r="P115" s="8"/>
      <c r="Q115" s="36" t="e">
        <f t="shared" si="8"/>
        <v>#DIV/0!</v>
      </c>
      <c r="R115" s="9">
        <f t="shared" si="9"/>
        <v>0</v>
      </c>
      <c r="S115" s="36" t="e">
        <f t="shared" si="10"/>
        <v>#DIV/0!</v>
      </c>
      <c r="T115" s="11"/>
    </row>
    <row r="116" spans="1:20" ht="30" customHeight="1">
      <c r="A116" s="96"/>
      <c r="B116" s="96"/>
      <c r="C116" s="6"/>
      <c r="D116" s="27"/>
      <c r="E116" s="15"/>
      <c r="F116" s="15"/>
      <c r="G116" s="15"/>
      <c r="H116" s="15"/>
      <c r="I116" s="7">
        <f t="shared" si="11"/>
        <v>0</v>
      </c>
      <c r="J116" s="8"/>
      <c r="K116" s="36" t="e">
        <f t="shared" si="12"/>
        <v>#DIV/0!</v>
      </c>
      <c r="L116" s="8"/>
      <c r="M116" s="36" t="e">
        <f t="shared" si="7"/>
        <v>#DIV/0!</v>
      </c>
      <c r="N116" s="8"/>
      <c r="O116" s="36" t="e">
        <f t="shared" si="13"/>
        <v>#DIV/0!</v>
      </c>
      <c r="P116" s="8"/>
      <c r="Q116" s="36" t="e">
        <f t="shared" si="8"/>
        <v>#DIV/0!</v>
      </c>
      <c r="R116" s="9">
        <f t="shared" si="9"/>
        <v>0</v>
      </c>
      <c r="S116" s="36" t="e">
        <f t="shared" si="10"/>
        <v>#DIV/0!</v>
      </c>
      <c r="T116" s="11"/>
    </row>
    <row r="117" spans="1:20" ht="30" customHeight="1">
      <c r="A117" s="96"/>
      <c r="B117" s="96"/>
      <c r="C117" s="6"/>
      <c r="D117" s="27"/>
      <c r="E117" s="15"/>
      <c r="F117" s="15"/>
      <c r="G117" s="15"/>
      <c r="H117" s="15"/>
      <c r="I117" s="7">
        <f t="shared" si="11"/>
        <v>0</v>
      </c>
      <c r="J117" s="8"/>
      <c r="K117" s="36" t="e">
        <f t="shared" si="12"/>
        <v>#DIV/0!</v>
      </c>
      <c r="L117" s="8"/>
      <c r="M117" s="36" t="e">
        <f t="shared" si="7"/>
        <v>#DIV/0!</v>
      </c>
      <c r="N117" s="8"/>
      <c r="O117" s="36" t="e">
        <f t="shared" si="13"/>
        <v>#DIV/0!</v>
      </c>
      <c r="P117" s="8"/>
      <c r="Q117" s="36" t="e">
        <f t="shared" si="8"/>
        <v>#DIV/0!</v>
      </c>
      <c r="R117" s="9">
        <f t="shared" si="9"/>
        <v>0</v>
      </c>
      <c r="S117" s="36" t="e">
        <f t="shared" si="10"/>
        <v>#DIV/0!</v>
      </c>
      <c r="T117" s="11"/>
    </row>
    <row r="118" spans="1:20" ht="30" customHeight="1">
      <c r="A118" s="96"/>
      <c r="B118" s="96"/>
      <c r="C118" s="6"/>
      <c r="D118" s="27"/>
      <c r="E118" s="15"/>
      <c r="F118" s="15"/>
      <c r="G118" s="15"/>
      <c r="H118" s="15"/>
      <c r="I118" s="7">
        <f t="shared" si="11"/>
        <v>0</v>
      </c>
      <c r="J118" s="8"/>
      <c r="K118" s="36" t="e">
        <f t="shared" si="12"/>
        <v>#DIV/0!</v>
      </c>
      <c r="L118" s="8"/>
      <c r="M118" s="36" t="e">
        <f t="shared" si="7"/>
        <v>#DIV/0!</v>
      </c>
      <c r="N118" s="8"/>
      <c r="O118" s="36" t="e">
        <f t="shared" si="13"/>
        <v>#DIV/0!</v>
      </c>
      <c r="P118" s="8"/>
      <c r="Q118" s="36" t="e">
        <f t="shared" si="8"/>
        <v>#DIV/0!</v>
      </c>
      <c r="R118" s="9">
        <f t="shared" si="9"/>
        <v>0</v>
      </c>
      <c r="S118" s="36" t="e">
        <f t="shared" si="10"/>
        <v>#DIV/0!</v>
      </c>
      <c r="T118" s="11"/>
    </row>
    <row r="119" spans="1:20" ht="30" customHeight="1">
      <c r="A119" s="96"/>
      <c r="B119" s="96"/>
      <c r="C119" s="6"/>
      <c r="D119" s="27"/>
      <c r="E119" s="15"/>
      <c r="F119" s="15"/>
      <c r="G119" s="15"/>
      <c r="H119" s="15"/>
      <c r="I119" s="7">
        <f t="shared" si="11"/>
        <v>0</v>
      </c>
      <c r="J119" s="8"/>
      <c r="K119" s="36" t="e">
        <f t="shared" si="12"/>
        <v>#DIV/0!</v>
      </c>
      <c r="L119" s="8"/>
      <c r="M119" s="36" t="e">
        <f t="shared" si="7"/>
        <v>#DIV/0!</v>
      </c>
      <c r="N119" s="8"/>
      <c r="O119" s="36" t="e">
        <f t="shared" si="13"/>
        <v>#DIV/0!</v>
      </c>
      <c r="P119" s="8"/>
      <c r="Q119" s="36" t="e">
        <f t="shared" si="8"/>
        <v>#DIV/0!</v>
      </c>
      <c r="R119" s="9">
        <f t="shared" si="9"/>
        <v>0</v>
      </c>
      <c r="S119" s="36" t="e">
        <f t="shared" si="10"/>
        <v>#DIV/0!</v>
      </c>
      <c r="T119" s="11"/>
    </row>
    <row r="120" spans="1:20" ht="30" customHeight="1">
      <c r="A120" s="96"/>
      <c r="B120" s="96"/>
      <c r="C120" s="6"/>
      <c r="D120" s="27"/>
      <c r="E120" s="15"/>
      <c r="F120" s="15"/>
      <c r="G120" s="15"/>
      <c r="H120" s="15"/>
      <c r="I120" s="7">
        <f t="shared" si="11"/>
        <v>0</v>
      </c>
      <c r="J120" s="8"/>
      <c r="K120" s="36" t="e">
        <f t="shared" si="12"/>
        <v>#DIV/0!</v>
      </c>
      <c r="L120" s="8"/>
      <c r="M120" s="36" t="e">
        <f t="shared" si="7"/>
        <v>#DIV/0!</v>
      </c>
      <c r="N120" s="8"/>
      <c r="O120" s="36" t="e">
        <f t="shared" si="13"/>
        <v>#DIV/0!</v>
      </c>
      <c r="P120" s="8"/>
      <c r="Q120" s="36" t="e">
        <f t="shared" si="8"/>
        <v>#DIV/0!</v>
      </c>
      <c r="R120" s="9">
        <f t="shared" si="9"/>
        <v>0</v>
      </c>
      <c r="S120" s="36" t="e">
        <f t="shared" si="10"/>
        <v>#DIV/0!</v>
      </c>
      <c r="T120" s="11"/>
    </row>
    <row r="121" spans="1:20" ht="30" customHeight="1">
      <c r="A121" s="96"/>
      <c r="B121" s="96"/>
      <c r="C121" s="6"/>
      <c r="D121" s="27"/>
      <c r="E121" s="15"/>
      <c r="F121" s="15"/>
      <c r="G121" s="15"/>
      <c r="H121" s="15"/>
      <c r="I121" s="7">
        <f t="shared" si="11"/>
        <v>0</v>
      </c>
      <c r="J121" s="8"/>
      <c r="K121" s="36" t="e">
        <f t="shared" si="12"/>
        <v>#DIV/0!</v>
      </c>
      <c r="L121" s="8"/>
      <c r="M121" s="36" t="e">
        <f t="shared" si="7"/>
        <v>#DIV/0!</v>
      </c>
      <c r="N121" s="8"/>
      <c r="O121" s="36" t="e">
        <f t="shared" si="13"/>
        <v>#DIV/0!</v>
      </c>
      <c r="P121" s="8"/>
      <c r="Q121" s="36" t="e">
        <f t="shared" si="8"/>
        <v>#DIV/0!</v>
      </c>
      <c r="R121" s="9">
        <f t="shared" si="9"/>
        <v>0</v>
      </c>
      <c r="S121" s="36" t="e">
        <f t="shared" si="10"/>
        <v>#DIV/0!</v>
      </c>
      <c r="T121" s="11"/>
    </row>
    <row r="122" spans="1:20" ht="30" customHeight="1">
      <c r="A122" s="96"/>
      <c r="B122" s="96"/>
      <c r="C122" s="6"/>
      <c r="D122" s="27"/>
      <c r="E122" s="15"/>
      <c r="F122" s="15"/>
      <c r="G122" s="15"/>
      <c r="H122" s="15"/>
      <c r="I122" s="7">
        <f t="shared" si="11"/>
        <v>0</v>
      </c>
      <c r="J122" s="8"/>
      <c r="K122" s="36" t="e">
        <f t="shared" si="12"/>
        <v>#DIV/0!</v>
      </c>
      <c r="L122" s="8"/>
      <c r="M122" s="36" t="e">
        <f t="shared" si="7"/>
        <v>#DIV/0!</v>
      </c>
      <c r="N122" s="8"/>
      <c r="O122" s="36" t="e">
        <f t="shared" si="13"/>
        <v>#DIV/0!</v>
      </c>
      <c r="P122" s="8"/>
      <c r="Q122" s="36" t="e">
        <f t="shared" si="8"/>
        <v>#DIV/0!</v>
      </c>
      <c r="R122" s="9">
        <f t="shared" si="9"/>
        <v>0</v>
      </c>
      <c r="S122" s="36" t="e">
        <f t="shared" si="10"/>
        <v>#DIV/0!</v>
      </c>
      <c r="T122" s="11"/>
    </row>
    <row r="123" spans="1:20" ht="30" customHeight="1">
      <c r="A123" s="96"/>
      <c r="B123" s="96"/>
      <c r="C123" s="6"/>
      <c r="D123" s="27"/>
      <c r="E123" s="15"/>
      <c r="F123" s="15"/>
      <c r="G123" s="15"/>
      <c r="H123" s="15"/>
      <c r="I123" s="7">
        <f t="shared" si="11"/>
        <v>0</v>
      </c>
      <c r="J123" s="8"/>
      <c r="K123" s="36" t="e">
        <f t="shared" si="12"/>
        <v>#DIV/0!</v>
      </c>
      <c r="L123" s="8"/>
      <c r="M123" s="36" t="e">
        <f t="shared" si="7"/>
        <v>#DIV/0!</v>
      </c>
      <c r="N123" s="8"/>
      <c r="O123" s="36" t="e">
        <f t="shared" si="13"/>
        <v>#DIV/0!</v>
      </c>
      <c r="P123" s="8"/>
      <c r="Q123" s="36" t="e">
        <f t="shared" si="8"/>
        <v>#DIV/0!</v>
      </c>
      <c r="R123" s="9">
        <f t="shared" si="9"/>
        <v>0</v>
      </c>
      <c r="S123" s="36" t="e">
        <f t="shared" si="10"/>
        <v>#DIV/0!</v>
      </c>
      <c r="T123" s="11"/>
    </row>
    <row r="124" spans="1:20" ht="30" customHeight="1">
      <c r="A124" s="96"/>
      <c r="B124" s="96"/>
      <c r="C124" s="6"/>
      <c r="D124" s="27"/>
      <c r="E124" s="15"/>
      <c r="F124" s="15"/>
      <c r="G124" s="15"/>
      <c r="H124" s="15"/>
      <c r="I124" s="7">
        <f t="shared" si="11"/>
        <v>0</v>
      </c>
      <c r="J124" s="8"/>
      <c r="K124" s="36" t="e">
        <f t="shared" si="12"/>
        <v>#DIV/0!</v>
      </c>
      <c r="L124" s="8"/>
      <c r="M124" s="36" t="e">
        <f t="shared" si="7"/>
        <v>#DIV/0!</v>
      </c>
      <c r="N124" s="8"/>
      <c r="O124" s="36" t="e">
        <f t="shared" si="13"/>
        <v>#DIV/0!</v>
      </c>
      <c r="P124" s="8"/>
      <c r="Q124" s="36" t="e">
        <f t="shared" si="8"/>
        <v>#DIV/0!</v>
      </c>
      <c r="R124" s="9">
        <f t="shared" si="9"/>
        <v>0</v>
      </c>
      <c r="S124" s="36" t="e">
        <f t="shared" si="10"/>
        <v>#DIV/0!</v>
      </c>
      <c r="T124" s="11"/>
    </row>
    <row r="125" spans="1:20" ht="30" customHeight="1">
      <c r="A125" s="96"/>
      <c r="B125" s="96"/>
      <c r="C125" s="6"/>
      <c r="D125" s="27"/>
      <c r="E125" s="15"/>
      <c r="F125" s="15"/>
      <c r="G125" s="15"/>
      <c r="H125" s="15"/>
      <c r="I125" s="7">
        <f t="shared" si="11"/>
        <v>0</v>
      </c>
      <c r="J125" s="8"/>
      <c r="K125" s="36" t="e">
        <f t="shared" si="12"/>
        <v>#DIV/0!</v>
      </c>
      <c r="L125" s="8"/>
      <c r="M125" s="36" t="e">
        <f t="shared" si="7"/>
        <v>#DIV/0!</v>
      </c>
      <c r="N125" s="8"/>
      <c r="O125" s="36" t="e">
        <f t="shared" si="13"/>
        <v>#DIV/0!</v>
      </c>
      <c r="P125" s="8"/>
      <c r="Q125" s="36" t="e">
        <f t="shared" si="8"/>
        <v>#DIV/0!</v>
      </c>
      <c r="R125" s="9">
        <f t="shared" si="9"/>
        <v>0</v>
      </c>
      <c r="S125" s="36" t="e">
        <f t="shared" si="10"/>
        <v>#DIV/0!</v>
      </c>
      <c r="T125" s="11"/>
    </row>
    <row r="126" spans="1:20" ht="30" customHeight="1">
      <c r="A126" s="82"/>
      <c r="B126" s="82"/>
      <c r="C126" s="6"/>
      <c r="D126" s="27"/>
      <c r="E126" s="15"/>
      <c r="F126" s="15"/>
      <c r="G126" s="15"/>
      <c r="H126" s="15"/>
      <c r="I126" s="7">
        <f t="shared" si="11"/>
        <v>0</v>
      </c>
      <c r="J126" s="8"/>
      <c r="K126" s="36" t="e">
        <f t="shared" si="12"/>
        <v>#DIV/0!</v>
      </c>
      <c r="L126" s="8"/>
      <c r="M126" s="36" t="e">
        <f t="shared" si="7"/>
        <v>#DIV/0!</v>
      </c>
      <c r="N126" s="8"/>
      <c r="O126" s="36" t="e">
        <f t="shared" si="13"/>
        <v>#DIV/0!</v>
      </c>
      <c r="P126" s="8"/>
      <c r="Q126" s="36" t="e">
        <f t="shared" si="8"/>
        <v>#DIV/0!</v>
      </c>
      <c r="R126" s="9">
        <f t="shared" si="9"/>
        <v>0</v>
      </c>
      <c r="S126" s="36" t="e">
        <f t="shared" si="10"/>
        <v>#DIV/0!</v>
      </c>
      <c r="T126" s="11"/>
    </row>
    <row r="127" spans="1:20" ht="30" customHeight="1">
      <c r="A127" s="82"/>
      <c r="B127" s="82"/>
      <c r="C127" s="6"/>
      <c r="D127" s="27"/>
      <c r="E127" s="15"/>
      <c r="F127" s="15"/>
      <c r="G127" s="15"/>
      <c r="H127" s="15"/>
      <c r="I127" s="7">
        <f t="shared" si="11"/>
        <v>0</v>
      </c>
      <c r="J127" s="8"/>
      <c r="K127" s="36" t="e">
        <f t="shared" si="12"/>
        <v>#DIV/0!</v>
      </c>
      <c r="L127" s="8"/>
      <c r="M127" s="36" t="e">
        <f t="shared" si="7"/>
        <v>#DIV/0!</v>
      </c>
      <c r="N127" s="8"/>
      <c r="O127" s="36" t="e">
        <f t="shared" si="13"/>
        <v>#DIV/0!</v>
      </c>
      <c r="P127" s="8"/>
      <c r="Q127" s="36" t="e">
        <f t="shared" si="8"/>
        <v>#DIV/0!</v>
      </c>
      <c r="R127" s="9">
        <f t="shared" si="9"/>
        <v>0</v>
      </c>
      <c r="S127" s="36" t="e">
        <f t="shared" si="10"/>
        <v>#DIV/0!</v>
      </c>
      <c r="T127" s="11"/>
    </row>
    <row r="128" spans="1:20" ht="30" customHeight="1">
      <c r="A128" s="82"/>
      <c r="B128" s="82"/>
      <c r="C128" s="6"/>
      <c r="D128" s="27"/>
      <c r="E128" s="15"/>
      <c r="F128" s="15"/>
      <c r="G128" s="15"/>
      <c r="H128" s="15"/>
      <c r="I128" s="7">
        <f t="shared" si="11"/>
        <v>0</v>
      </c>
      <c r="J128" s="8"/>
      <c r="K128" s="36" t="e">
        <f t="shared" si="12"/>
        <v>#DIV/0!</v>
      </c>
      <c r="L128" s="8"/>
      <c r="M128" s="36" t="e">
        <f t="shared" si="7"/>
        <v>#DIV/0!</v>
      </c>
      <c r="N128" s="8"/>
      <c r="O128" s="36" t="e">
        <f t="shared" si="13"/>
        <v>#DIV/0!</v>
      </c>
      <c r="P128" s="8"/>
      <c r="Q128" s="36" t="e">
        <f t="shared" si="8"/>
        <v>#DIV/0!</v>
      </c>
      <c r="R128" s="9">
        <f t="shared" si="9"/>
        <v>0</v>
      </c>
      <c r="S128" s="36" t="e">
        <f t="shared" si="10"/>
        <v>#DIV/0!</v>
      </c>
      <c r="T128" s="11"/>
    </row>
    <row r="129" spans="1:20" ht="30" customHeight="1">
      <c r="A129" s="82"/>
      <c r="B129" s="82"/>
      <c r="C129" s="6"/>
      <c r="D129" s="27"/>
      <c r="E129" s="15"/>
      <c r="F129" s="15"/>
      <c r="G129" s="15"/>
      <c r="H129" s="15"/>
      <c r="I129" s="7">
        <f t="shared" si="11"/>
        <v>0</v>
      </c>
      <c r="J129" s="8"/>
      <c r="K129" s="36" t="e">
        <f t="shared" si="12"/>
        <v>#DIV/0!</v>
      </c>
      <c r="L129" s="8"/>
      <c r="M129" s="36" t="e">
        <f t="shared" si="7"/>
        <v>#DIV/0!</v>
      </c>
      <c r="N129" s="8"/>
      <c r="O129" s="36" t="e">
        <f t="shared" si="13"/>
        <v>#DIV/0!</v>
      </c>
      <c r="P129" s="8"/>
      <c r="Q129" s="36" t="e">
        <f t="shared" si="8"/>
        <v>#DIV/0!</v>
      </c>
      <c r="R129" s="9">
        <f t="shared" si="9"/>
        <v>0</v>
      </c>
      <c r="S129" s="36" t="e">
        <f t="shared" si="10"/>
        <v>#DIV/0!</v>
      </c>
      <c r="T129" s="11"/>
    </row>
    <row r="130" spans="1:20" ht="30" customHeight="1">
      <c r="A130" s="82"/>
      <c r="B130" s="82"/>
      <c r="C130" s="6"/>
      <c r="D130" s="27"/>
      <c r="E130" s="15"/>
      <c r="F130" s="15"/>
      <c r="G130" s="15"/>
      <c r="H130" s="15"/>
      <c r="I130" s="7">
        <f t="shared" si="11"/>
        <v>0</v>
      </c>
      <c r="J130" s="8"/>
      <c r="K130" s="36" t="e">
        <f t="shared" si="12"/>
        <v>#DIV/0!</v>
      </c>
      <c r="L130" s="8"/>
      <c r="M130" s="36" t="e">
        <f t="shared" si="7"/>
        <v>#DIV/0!</v>
      </c>
      <c r="N130" s="8"/>
      <c r="O130" s="36" t="e">
        <f t="shared" si="13"/>
        <v>#DIV/0!</v>
      </c>
      <c r="P130" s="8"/>
      <c r="Q130" s="36" t="e">
        <f t="shared" si="8"/>
        <v>#DIV/0!</v>
      </c>
      <c r="R130" s="9">
        <f t="shared" si="9"/>
        <v>0</v>
      </c>
      <c r="S130" s="36" t="e">
        <f t="shared" si="10"/>
        <v>#DIV/0!</v>
      </c>
      <c r="T130" s="11"/>
    </row>
    <row r="131" spans="1:20" ht="30" customHeight="1">
      <c r="A131" s="82"/>
      <c r="B131" s="82"/>
      <c r="C131" s="6"/>
      <c r="D131" s="27"/>
      <c r="E131" s="15"/>
      <c r="F131" s="15"/>
      <c r="G131" s="15"/>
      <c r="H131" s="15"/>
      <c r="I131" s="7">
        <f t="shared" si="11"/>
        <v>0</v>
      </c>
      <c r="J131" s="8"/>
      <c r="K131" s="36" t="e">
        <f t="shared" si="12"/>
        <v>#DIV/0!</v>
      </c>
      <c r="L131" s="8"/>
      <c r="M131" s="36" t="e">
        <f t="shared" si="7"/>
        <v>#DIV/0!</v>
      </c>
      <c r="N131" s="8"/>
      <c r="O131" s="36" t="e">
        <f t="shared" si="13"/>
        <v>#DIV/0!</v>
      </c>
      <c r="P131" s="8"/>
      <c r="Q131" s="36" t="e">
        <f t="shared" si="8"/>
        <v>#DIV/0!</v>
      </c>
      <c r="R131" s="9">
        <f t="shared" si="9"/>
        <v>0</v>
      </c>
      <c r="S131" s="36" t="e">
        <f t="shared" si="10"/>
        <v>#DIV/0!</v>
      </c>
      <c r="T131" s="11"/>
    </row>
    <row r="132" spans="1:20" ht="30" customHeight="1">
      <c r="A132" s="82"/>
      <c r="B132" s="82"/>
      <c r="C132" s="6"/>
      <c r="D132" s="27"/>
      <c r="E132" s="15"/>
      <c r="F132" s="15"/>
      <c r="G132" s="15"/>
      <c r="H132" s="15"/>
      <c r="I132" s="7">
        <f t="shared" si="11"/>
        <v>0</v>
      </c>
      <c r="J132" s="8"/>
      <c r="K132" s="36" t="e">
        <f t="shared" si="12"/>
        <v>#DIV/0!</v>
      </c>
      <c r="L132" s="8"/>
      <c r="M132" s="36" t="e">
        <f t="shared" si="7"/>
        <v>#DIV/0!</v>
      </c>
      <c r="N132" s="8"/>
      <c r="O132" s="36" t="e">
        <f t="shared" si="13"/>
        <v>#DIV/0!</v>
      </c>
      <c r="P132" s="8"/>
      <c r="Q132" s="36" t="e">
        <f t="shared" si="8"/>
        <v>#DIV/0!</v>
      </c>
      <c r="R132" s="9">
        <f t="shared" si="9"/>
        <v>0</v>
      </c>
      <c r="S132" s="36" t="e">
        <f t="shared" si="10"/>
        <v>#DIV/0!</v>
      </c>
      <c r="T132" s="11"/>
    </row>
    <row r="133" spans="1:20" ht="30" customHeight="1">
      <c r="A133" s="82"/>
      <c r="B133" s="82"/>
      <c r="C133" s="6"/>
      <c r="D133" s="27"/>
      <c r="E133" s="15"/>
      <c r="F133" s="15"/>
      <c r="G133" s="15"/>
      <c r="H133" s="15"/>
      <c r="I133" s="7">
        <f t="shared" si="11"/>
        <v>0</v>
      </c>
      <c r="J133" s="8"/>
      <c r="K133" s="36" t="e">
        <f t="shared" si="12"/>
        <v>#DIV/0!</v>
      </c>
      <c r="L133" s="8"/>
      <c r="M133" s="36" t="e">
        <f t="shared" si="7"/>
        <v>#DIV/0!</v>
      </c>
      <c r="N133" s="8"/>
      <c r="O133" s="36" t="e">
        <f t="shared" si="13"/>
        <v>#DIV/0!</v>
      </c>
      <c r="P133" s="8"/>
      <c r="Q133" s="36" t="e">
        <f t="shared" si="8"/>
        <v>#DIV/0!</v>
      </c>
      <c r="R133" s="9">
        <f t="shared" si="9"/>
        <v>0</v>
      </c>
      <c r="S133" s="36" t="e">
        <f t="shared" si="10"/>
        <v>#DIV/0!</v>
      </c>
      <c r="T133" s="11"/>
    </row>
    <row r="134" spans="1:20" ht="30" customHeight="1">
      <c r="A134" s="82"/>
      <c r="B134" s="82"/>
      <c r="C134" s="6"/>
      <c r="D134" s="27"/>
      <c r="E134" s="15"/>
      <c r="F134" s="15"/>
      <c r="G134" s="15"/>
      <c r="H134" s="15"/>
      <c r="I134" s="7">
        <f t="shared" si="11"/>
        <v>0</v>
      </c>
      <c r="J134" s="8"/>
      <c r="K134" s="36" t="e">
        <f t="shared" si="12"/>
        <v>#DIV/0!</v>
      </c>
      <c r="L134" s="8"/>
      <c r="M134" s="36" t="e">
        <f t="shared" si="7"/>
        <v>#DIV/0!</v>
      </c>
      <c r="N134" s="8"/>
      <c r="O134" s="36" t="e">
        <f t="shared" si="13"/>
        <v>#DIV/0!</v>
      </c>
      <c r="P134" s="8"/>
      <c r="Q134" s="36" t="e">
        <f t="shared" si="8"/>
        <v>#DIV/0!</v>
      </c>
      <c r="R134" s="9">
        <f t="shared" si="9"/>
        <v>0</v>
      </c>
      <c r="S134" s="36" t="e">
        <f t="shared" si="10"/>
        <v>#DIV/0!</v>
      </c>
      <c r="T134" s="11"/>
    </row>
    <row r="135" spans="1:20" ht="30" customHeight="1">
      <c r="A135" s="82"/>
      <c r="B135" s="82"/>
      <c r="C135" s="6"/>
      <c r="D135" s="27"/>
      <c r="E135" s="15"/>
      <c r="F135" s="15"/>
      <c r="G135" s="15"/>
      <c r="H135" s="15"/>
      <c r="I135" s="7">
        <f t="shared" si="11"/>
        <v>0</v>
      </c>
      <c r="J135" s="8"/>
      <c r="K135" s="36" t="e">
        <f t="shared" si="12"/>
        <v>#DIV/0!</v>
      </c>
      <c r="L135" s="8"/>
      <c r="M135" s="36" t="e">
        <f t="shared" si="7"/>
        <v>#DIV/0!</v>
      </c>
      <c r="N135" s="8"/>
      <c r="O135" s="36" t="e">
        <f t="shared" si="13"/>
        <v>#DIV/0!</v>
      </c>
      <c r="P135" s="8"/>
      <c r="Q135" s="36" t="e">
        <f t="shared" si="8"/>
        <v>#DIV/0!</v>
      </c>
      <c r="R135" s="9">
        <f t="shared" si="9"/>
        <v>0</v>
      </c>
      <c r="S135" s="36" t="e">
        <f t="shared" si="10"/>
        <v>#DIV/0!</v>
      </c>
      <c r="T135" s="11"/>
    </row>
    <row r="136" spans="1:20" ht="30" customHeight="1">
      <c r="A136" s="82"/>
      <c r="B136" s="82"/>
      <c r="C136" s="6"/>
      <c r="D136" s="27"/>
      <c r="E136" s="15"/>
      <c r="F136" s="15"/>
      <c r="G136" s="15"/>
      <c r="H136" s="15"/>
      <c r="I136" s="7">
        <f t="shared" si="11"/>
        <v>0</v>
      </c>
      <c r="J136" s="8"/>
      <c r="K136" s="36" t="e">
        <f t="shared" si="12"/>
        <v>#DIV/0!</v>
      </c>
      <c r="L136" s="8"/>
      <c r="M136" s="36" t="e">
        <f t="shared" si="7"/>
        <v>#DIV/0!</v>
      </c>
      <c r="N136" s="8"/>
      <c r="O136" s="36" t="e">
        <f t="shared" si="13"/>
        <v>#DIV/0!</v>
      </c>
      <c r="P136" s="8"/>
      <c r="Q136" s="36" t="e">
        <f t="shared" si="8"/>
        <v>#DIV/0!</v>
      </c>
      <c r="R136" s="9">
        <f t="shared" si="9"/>
        <v>0</v>
      </c>
      <c r="S136" s="36" t="e">
        <f t="shared" si="10"/>
        <v>#DIV/0!</v>
      </c>
      <c r="T136" s="11"/>
    </row>
    <row r="137" spans="1:20" ht="13.9">
      <c r="A137" s="6"/>
      <c r="B137" s="6"/>
      <c r="C137" s="52" t="s">
        <v>532</v>
      </c>
      <c r="D137" s="27">
        <f t="shared" ref="D137:I137" si="14">SUM(D10:D136)</f>
        <v>0</v>
      </c>
      <c r="E137" s="27">
        <f t="shared" si="14"/>
        <v>0</v>
      </c>
      <c r="F137" s="27">
        <f t="shared" si="14"/>
        <v>0</v>
      </c>
      <c r="G137" s="27">
        <f t="shared" si="14"/>
        <v>0</v>
      </c>
      <c r="H137" s="27">
        <f t="shared" si="14"/>
        <v>0</v>
      </c>
      <c r="I137" s="53">
        <f t="shared" si="14"/>
        <v>0</v>
      </c>
      <c r="J137" s="8"/>
      <c r="K137" s="8"/>
      <c r="L137" s="8"/>
      <c r="M137" s="8"/>
      <c r="N137" s="8"/>
      <c r="O137" s="8"/>
      <c r="P137" s="8"/>
      <c r="Q137" s="8"/>
      <c r="R137" s="8">
        <f>SUM(R10:R136)</f>
        <v>0</v>
      </c>
      <c r="S137" s="54" t="e">
        <f>AVERAGE(S10:S136)</f>
        <v>#DIV/0!</v>
      </c>
      <c r="T137" s="8"/>
    </row>
    <row r="138" spans="1:20">
      <c r="A138" s="55"/>
      <c r="B138" s="55"/>
      <c r="C138" s="55"/>
      <c r="D138" s="56"/>
      <c r="E138" s="56"/>
      <c r="F138" s="56"/>
      <c r="G138" s="56"/>
      <c r="H138" s="56"/>
      <c r="I138" s="57"/>
      <c r="J138" s="56"/>
      <c r="K138" s="56"/>
      <c r="L138" s="56"/>
      <c r="M138" s="56"/>
      <c r="N138" s="56"/>
      <c r="O138" s="56"/>
      <c r="P138" s="56"/>
      <c r="Q138" s="56"/>
      <c r="R138" s="56"/>
      <c r="S138" s="56"/>
      <c r="T138" s="56"/>
    </row>
  </sheetData>
  <mergeCells count="14">
    <mergeCell ref="J6:W6"/>
    <mergeCell ref="B7:T7"/>
    <mergeCell ref="B8:T8"/>
    <mergeCell ref="B22:B25"/>
    <mergeCell ref="A1:W1"/>
    <mergeCell ref="B2:W2"/>
    <mergeCell ref="B3:W3"/>
    <mergeCell ref="B4:W4"/>
    <mergeCell ref="A5:A6"/>
    <mergeCell ref="C5:F5"/>
    <mergeCell ref="H5:I5"/>
    <mergeCell ref="K5:W5"/>
    <mergeCell ref="C6:F6"/>
    <mergeCell ref="H6:I6"/>
  </mergeCells>
  <conditionalFormatting sqref="A10:B22 A23:A25 A26:B136">
    <cfRule type="duplicateValues" dxfId="0" priority="1"/>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6D71B-BB44-4531-8180-DC308AB24AB0}">
  <dimension ref="A1:X17"/>
  <sheetViews>
    <sheetView topLeftCell="N12" zoomScale="80" zoomScaleNormal="80" workbookViewId="0">
      <selection activeCell="S14" sqref="S14"/>
    </sheetView>
  </sheetViews>
  <sheetFormatPr defaultColWidth="11.42578125" defaultRowHeight="12"/>
  <cols>
    <col min="1" max="1" width="32.7109375" style="3" customWidth="1"/>
    <col min="2" max="2" width="38.7109375" style="3" customWidth="1"/>
    <col min="3" max="3" width="12.5703125" style="3" customWidth="1"/>
    <col min="4" max="4" width="12.7109375" style="1" customWidth="1"/>
    <col min="5" max="5" width="18.140625" style="1" customWidth="1"/>
    <col min="6" max="6" width="16.5703125" style="1" customWidth="1"/>
    <col min="7" max="7" width="16.140625" style="1" customWidth="1"/>
    <col min="8" max="8" width="17.5703125" style="1" customWidth="1"/>
    <col min="9" max="9" width="13.7109375" style="4" customWidth="1"/>
    <col min="10" max="10" width="41.140625" style="1" customWidth="1"/>
    <col min="11" max="11" width="17.85546875" style="1" customWidth="1"/>
    <col min="12" max="12" width="35.7109375" style="1" customWidth="1"/>
    <col min="13" max="13" width="17.7109375" style="1" customWidth="1"/>
    <col min="14" max="14" width="35.42578125" style="1" customWidth="1"/>
    <col min="15" max="15" width="17.140625" style="1" customWidth="1"/>
    <col min="16" max="16" width="22.7109375" style="1" customWidth="1"/>
    <col min="17" max="17" width="17.7109375" style="1" customWidth="1"/>
    <col min="18" max="18" width="17.140625" style="1" customWidth="1"/>
    <col min="19" max="19" width="15.28515625" style="1" customWidth="1"/>
    <col min="20" max="21" width="11.42578125" style="1"/>
    <col min="22" max="22" width="47.7109375" style="1" customWidth="1"/>
    <col min="23" max="16384" width="11.42578125" style="1"/>
  </cols>
  <sheetData>
    <row r="1" spans="1:24" s="62" customFormat="1" ht="78" customHeight="1">
      <c r="A1" s="372" t="s">
        <v>0</v>
      </c>
      <c r="B1" s="373"/>
      <c r="C1" s="373"/>
      <c r="D1" s="373"/>
      <c r="E1" s="373"/>
      <c r="F1" s="373"/>
      <c r="G1" s="373"/>
      <c r="H1" s="373"/>
      <c r="I1" s="373"/>
      <c r="J1" s="373"/>
      <c r="K1" s="373"/>
      <c r="L1" s="373"/>
      <c r="M1" s="373"/>
      <c r="N1" s="373"/>
      <c r="O1" s="373"/>
      <c r="P1" s="373"/>
      <c r="Q1" s="373"/>
      <c r="R1" s="373"/>
      <c r="S1" s="373"/>
      <c r="T1" s="373"/>
      <c r="U1" s="373"/>
      <c r="V1" s="374"/>
    </row>
    <row r="2" spans="1:24" s="62" customFormat="1" ht="39" customHeight="1">
      <c r="A2" s="61" t="s">
        <v>1</v>
      </c>
      <c r="B2" s="375" t="s">
        <v>2</v>
      </c>
      <c r="C2" s="376"/>
      <c r="D2" s="376"/>
      <c r="E2" s="376"/>
      <c r="F2" s="376"/>
      <c r="G2" s="376"/>
      <c r="H2" s="376"/>
      <c r="I2" s="376"/>
      <c r="J2" s="376"/>
      <c r="K2" s="376"/>
      <c r="L2" s="376"/>
      <c r="M2" s="376"/>
      <c r="N2" s="376"/>
      <c r="O2" s="376"/>
      <c r="P2" s="376"/>
      <c r="Q2" s="376"/>
      <c r="R2" s="376"/>
      <c r="S2" s="376"/>
      <c r="T2" s="376"/>
      <c r="U2" s="376"/>
      <c r="V2" s="377"/>
    </row>
    <row r="3" spans="1:24" s="62" customFormat="1" ht="32.450000000000003" customHeight="1">
      <c r="A3" s="61" t="s">
        <v>3</v>
      </c>
      <c r="B3" s="375" t="s">
        <v>4</v>
      </c>
      <c r="C3" s="376"/>
      <c r="D3" s="376"/>
      <c r="E3" s="376"/>
      <c r="F3" s="376"/>
      <c r="G3" s="376"/>
      <c r="H3" s="376"/>
      <c r="I3" s="376"/>
      <c r="J3" s="376"/>
      <c r="K3" s="376"/>
      <c r="L3" s="376"/>
      <c r="M3" s="376"/>
      <c r="N3" s="376"/>
      <c r="O3" s="376"/>
      <c r="P3" s="376"/>
      <c r="Q3" s="376"/>
      <c r="R3" s="376"/>
      <c r="S3" s="376"/>
      <c r="T3" s="376"/>
      <c r="U3" s="376"/>
      <c r="V3" s="377"/>
    </row>
    <row r="4" spans="1:24" s="62" customFormat="1" ht="39.950000000000003" customHeight="1">
      <c r="A4" s="61" t="s">
        <v>5</v>
      </c>
      <c r="B4" s="375" t="s">
        <v>1108</v>
      </c>
      <c r="C4" s="376"/>
      <c r="D4" s="376"/>
      <c r="E4" s="376"/>
      <c r="F4" s="376"/>
      <c r="G4" s="376"/>
      <c r="H4" s="376"/>
      <c r="I4" s="376"/>
      <c r="J4" s="376"/>
      <c r="K4" s="376"/>
      <c r="L4" s="376"/>
      <c r="M4" s="376"/>
      <c r="N4" s="376"/>
      <c r="O4" s="376"/>
      <c r="P4" s="376"/>
      <c r="Q4" s="376"/>
      <c r="R4" s="376"/>
      <c r="S4" s="376"/>
      <c r="T4" s="376"/>
      <c r="U4" s="376"/>
      <c r="V4" s="377"/>
    </row>
    <row r="5" spans="1:24" s="62" customFormat="1" ht="48" customHeight="1">
      <c r="A5" s="378" t="s">
        <v>7</v>
      </c>
      <c r="B5" s="61" t="s">
        <v>8</v>
      </c>
      <c r="C5" s="379" t="s">
        <v>141</v>
      </c>
      <c r="D5" s="379"/>
      <c r="E5" s="379"/>
      <c r="F5" s="64" t="s">
        <v>10</v>
      </c>
      <c r="G5" s="379" t="s">
        <v>142</v>
      </c>
      <c r="H5" s="379"/>
      <c r="I5" s="61" t="s">
        <v>12</v>
      </c>
      <c r="J5" s="380" t="s">
        <v>142</v>
      </c>
      <c r="K5" s="381"/>
      <c r="L5" s="381"/>
      <c r="M5" s="381"/>
      <c r="N5" s="381"/>
      <c r="O5" s="381"/>
      <c r="P5" s="381"/>
      <c r="Q5" s="381"/>
      <c r="R5" s="381"/>
      <c r="S5" s="381"/>
      <c r="T5" s="381"/>
      <c r="U5" s="381"/>
      <c r="V5" s="382"/>
    </row>
    <row r="6" spans="1:24" s="62" customFormat="1" ht="44.25" customHeight="1">
      <c r="A6" s="378"/>
      <c r="B6" s="61" t="s">
        <v>14</v>
      </c>
      <c r="C6" s="383" t="s">
        <v>15</v>
      </c>
      <c r="D6" s="384"/>
      <c r="E6" s="385"/>
      <c r="F6" s="61" t="s">
        <v>16</v>
      </c>
      <c r="G6" s="386" t="s">
        <v>143</v>
      </c>
      <c r="H6" s="387"/>
      <c r="I6" s="388"/>
      <c r="J6" s="389"/>
      <c r="K6" s="389"/>
      <c r="L6" s="389"/>
      <c r="M6" s="389"/>
      <c r="N6" s="389"/>
      <c r="O6" s="389"/>
      <c r="P6" s="389"/>
      <c r="Q6" s="389"/>
      <c r="R6" s="389"/>
      <c r="S6" s="389"/>
      <c r="T6" s="389"/>
      <c r="U6" s="389"/>
      <c r="V6" s="390"/>
    </row>
    <row r="7" spans="1:24" s="62" customFormat="1" ht="44.25" customHeight="1">
      <c r="A7" s="64" t="s">
        <v>144</v>
      </c>
      <c r="B7" s="391" t="s">
        <v>1169</v>
      </c>
      <c r="C7" s="392"/>
      <c r="D7" s="392"/>
      <c r="E7" s="392"/>
      <c r="F7" s="392"/>
      <c r="G7" s="392"/>
      <c r="H7" s="392"/>
      <c r="I7" s="392"/>
      <c r="J7" s="392"/>
      <c r="K7" s="392"/>
      <c r="L7" s="392"/>
      <c r="M7" s="392"/>
      <c r="N7" s="392"/>
      <c r="O7" s="392"/>
      <c r="P7" s="392"/>
      <c r="Q7" s="392"/>
      <c r="R7" s="392"/>
      <c r="S7" s="392"/>
      <c r="T7" s="392"/>
      <c r="U7" s="392"/>
      <c r="V7" s="393"/>
    </row>
    <row r="8" spans="1:24" s="62" customFormat="1" ht="44.25" customHeight="1">
      <c r="A8" s="64" t="s">
        <v>192</v>
      </c>
      <c r="B8" s="394" t="s">
        <v>1170</v>
      </c>
      <c r="C8" s="395"/>
      <c r="D8" s="395"/>
      <c r="E8" s="395"/>
      <c r="F8" s="395"/>
      <c r="G8" s="395"/>
      <c r="H8" s="395"/>
      <c r="I8" s="395"/>
      <c r="J8" s="395"/>
      <c r="K8" s="395"/>
      <c r="L8" s="395"/>
      <c r="M8" s="395"/>
      <c r="N8" s="395"/>
      <c r="O8" s="395"/>
      <c r="P8" s="395"/>
      <c r="Q8" s="395"/>
      <c r="R8" s="395"/>
      <c r="S8" s="395"/>
      <c r="T8" s="395"/>
      <c r="U8" s="395"/>
      <c r="V8" s="396"/>
      <c r="W8" s="29"/>
      <c r="X8" s="29"/>
    </row>
    <row r="9" spans="1:24" s="2" customFormat="1" ht="41.45" customHeight="1">
      <c r="A9" s="97" t="s">
        <v>22</v>
      </c>
      <c r="B9" s="97" t="s">
        <v>147</v>
      </c>
      <c r="C9" s="97" t="s">
        <v>148</v>
      </c>
      <c r="D9" s="97" t="s">
        <v>149</v>
      </c>
      <c r="E9" s="97" t="s">
        <v>940</v>
      </c>
      <c r="F9" s="97" t="s">
        <v>941</v>
      </c>
      <c r="G9" s="97" t="s">
        <v>942</v>
      </c>
      <c r="H9" s="97" t="s">
        <v>943</v>
      </c>
      <c r="I9" s="97" t="s">
        <v>154</v>
      </c>
      <c r="J9" s="97" t="s">
        <v>155</v>
      </c>
      <c r="K9" s="97" t="s">
        <v>156</v>
      </c>
      <c r="L9" s="97" t="s">
        <v>157</v>
      </c>
      <c r="M9" s="97" t="s">
        <v>158</v>
      </c>
      <c r="N9" s="97" t="s">
        <v>159</v>
      </c>
      <c r="O9" s="97" t="s">
        <v>158</v>
      </c>
      <c r="P9" s="97" t="s">
        <v>160</v>
      </c>
      <c r="Q9" s="97" t="s">
        <v>161</v>
      </c>
      <c r="R9" s="97" t="s">
        <v>162</v>
      </c>
      <c r="S9" s="97" t="s">
        <v>163</v>
      </c>
      <c r="T9" s="397" t="s">
        <v>164</v>
      </c>
      <c r="U9" s="398"/>
      <c r="V9" s="399"/>
    </row>
    <row r="10" spans="1:24" s="16" customFormat="1" ht="108.6" customHeight="1">
      <c r="A10" s="58" t="s">
        <v>1171</v>
      </c>
      <c r="B10" s="58" t="s">
        <v>1172</v>
      </c>
      <c r="C10" s="58" t="s">
        <v>1173</v>
      </c>
      <c r="D10" s="132"/>
      <c r="E10" s="17">
        <f>($D$10/4)</f>
        <v>0</v>
      </c>
      <c r="F10" s="17">
        <f t="shared" ref="F10:H16" si="0">($D$10/4)</f>
        <v>0</v>
      </c>
      <c r="G10" s="17">
        <f t="shared" si="0"/>
        <v>0</v>
      </c>
      <c r="H10" s="17">
        <f t="shared" si="0"/>
        <v>0</v>
      </c>
      <c r="I10" s="13">
        <f>(E10+F10+G10+H10)</f>
        <v>0</v>
      </c>
      <c r="J10" s="185" t="s">
        <v>1174</v>
      </c>
      <c r="K10" s="183">
        <v>0</v>
      </c>
      <c r="L10" s="185" t="s">
        <v>1175</v>
      </c>
      <c r="M10" s="183"/>
      <c r="N10" s="185" t="s">
        <v>1175</v>
      </c>
      <c r="O10" s="183"/>
      <c r="P10" s="185" t="s">
        <v>1175</v>
      </c>
      <c r="Q10" s="183"/>
      <c r="R10" s="183">
        <f>K10+M10+O10+Q10</f>
        <v>0</v>
      </c>
      <c r="S10" s="43">
        <v>1</v>
      </c>
      <c r="T10" s="371"/>
      <c r="U10" s="371"/>
      <c r="V10" s="371"/>
    </row>
    <row r="11" spans="1:24" s="16" customFormat="1" ht="159">
      <c r="A11" s="58" t="s">
        <v>1176</v>
      </c>
      <c r="B11" s="58" t="s">
        <v>1177</v>
      </c>
      <c r="C11" s="58" t="s">
        <v>1178</v>
      </c>
      <c r="D11" s="14">
        <v>2</v>
      </c>
      <c r="E11" s="17">
        <f t="shared" ref="E11:E16" si="1">($D$10/4)</f>
        <v>0</v>
      </c>
      <c r="F11" s="17">
        <f t="shared" si="0"/>
        <v>0</v>
      </c>
      <c r="G11" s="17">
        <v>1</v>
      </c>
      <c r="H11" s="17">
        <v>1</v>
      </c>
      <c r="I11" s="13">
        <f t="shared" ref="I11:I16" si="2">(E11+F11+G11)</f>
        <v>1</v>
      </c>
      <c r="J11" s="185" t="s">
        <v>1179</v>
      </c>
      <c r="K11" s="183">
        <v>1</v>
      </c>
      <c r="L11" s="185" t="s">
        <v>1179</v>
      </c>
      <c r="M11" s="183">
        <v>1</v>
      </c>
      <c r="N11" s="185" t="s">
        <v>1179</v>
      </c>
      <c r="O11" s="183"/>
      <c r="P11" s="185" t="s">
        <v>1179</v>
      </c>
      <c r="Q11" s="183"/>
      <c r="R11" s="183">
        <f>K11+M11+O11+Q11</f>
        <v>2</v>
      </c>
      <c r="S11" s="43">
        <f t="shared" ref="S11:S16" si="3">R11/D11</f>
        <v>1</v>
      </c>
      <c r="T11" s="371"/>
      <c r="U11" s="371"/>
      <c r="V11" s="371"/>
    </row>
    <row r="12" spans="1:24" s="16" customFormat="1" ht="409.6">
      <c r="A12" s="58" t="s">
        <v>1180</v>
      </c>
      <c r="B12" s="58" t="s">
        <v>1181</v>
      </c>
      <c r="C12" s="58" t="s">
        <v>1178</v>
      </c>
      <c r="D12" s="14">
        <v>1</v>
      </c>
      <c r="E12" s="17">
        <f t="shared" si="1"/>
        <v>0</v>
      </c>
      <c r="F12" s="17">
        <f t="shared" si="0"/>
        <v>0</v>
      </c>
      <c r="G12" s="17">
        <f t="shared" si="0"/>
        <v>0</v>
      </c>
      <c r="H12" s="17">
        <v>1</v>
      </c>
      <c r="I12" s="13">
        <f t="shared" si="2"/>
        <v>0</v>
      </c>
      <c r="J12" s="198" t="s">
        <v>1182</v>
      </c>
      <c r="K12" s="183"/>
      <c r="L12" s="198" t="s">
        <v>1182</v>
      </c>
      <c r="M12" s="183"/>
      <c r="N12" s="198" t="s">
        <v>1182</v>
      </c>
      <c r="O12" s="183"/>
      <c r="P12" s="198" t="s">
        <v>1182</v>
      </c>
      <c r="Q12" s="183"/>
      <c r="R12" s="183">
        <f t="shared" ref="R12:R16" si="4">K12+M12+O12+Q12</f>
        <v>0</v>
      </c>
      <c r="S12" s="43">
        <v>1</v>
      </c>
      <c r="T12" s="400"/>
      <c r="U12" s="371"/>
      <c r="V12" s="371"/>
    </row>
    <row r="13" spans="1:24" s="16" customFormat="1" ht="75" customHeight="1">
      <c r="A13" s="58" t="s">
        <v>1183</v>
      </c>
      <c r="B13" s="58" t="s">
        <v>1184</v>
      </c>
      <c r="C13" s="58" t="s">
        <v>1178</v>
      </c>
      <c r="D13" s="14">
        <v>1</v>
      </c>
      <c r="E13" s="17">
        <f t="shared" si="1"/>
        <v>0</v>
      </c>
      <c r="F13" s="17">
        <f t="shared" si="0"/>
        <v>0</v>
      </c>
      <c r="G13" s="17">
        <f t="shared" si="0"/>
        <v>0</v>
      </c>
      <c r="H13" s="17">
        <v>1</v>
      </c>
      <c r="I13" s="13">
        <f t="shared" si="2"/>
        <v>0</v>
      </c>
      <c r="J13" s="185" t="s">
        <v>1185</v>
      </c>
      <c r="K13" s="183"/>
      <c r="L13" s="185" t="s">
        <v>1185</v>
      </c>
      <c r="M13" s="183"/>
      <c r="N13" s="185" t="s">
        <v>1185</v>
      </c>
      <c r="O13" s="183"/>
      <c r="P13" s="185" t="s">
        <v>1185</v>
      </c>
      <c r="Q13" s="183"/>
      <c r="R13" s="183">
        <f t="shared" si="4"/>
        <v>0</v>
      </c>
      <c r="S13" s="43">
        <v>1</v>
      </c>
      <c r="T13" s="400"/>
      <c r="U13" s="371"/>
      <c r="V13" s="371"/>
    </row>
    <row r="14" spans="1:24" s="16" customFormat="1" ht="68.45" customHeight="1">
      <c r="A14" s="58" t="s">
        <v>1186</v>
      </c>
      <c r="B14" s="58" t="s">
        <v>1187</v>
      </c>
      <c r="C14" s="58" t="s">
        <v>1178</v>
      </c>
      <c r="D14" s="14">
        <v>1</v>
      </c>
      <c r="E14" s="17">
        <f t="shared" si="1"/>
        <v>0</v>
      </c>
      <c r="F14" s="17">
        <f t="shared" si="0"/>
        <v>0</v>
      </c>
      <c r="G14" s="17">
        <f t="shared" si="0"/>
        <v>0</v>
      </c>
      <c r="H14" s="17">
        <v>1</v>
      </c>
      <c r="I14" s="13">
        <f t="shared" si="2"/>
        <v>0</v>
      </c>
      <c r="J14" s="185" t="s">
        <v>1188</v>
      </c>
      <c r="K14" s="183"/>
      <c r="L14" s="21"/>
      <c r="M14" s="183"/>
      <c r="N14" s="129"/>
      <c r="O14" s="183"/>
      <c r="P14" s="129"/>
      <c r="Q14" s="183"/>
      <c r="R14" s="183">
        <f t="shared" si="4"/>
        <v>0</v>
      </c>
      <c r="S14" s="43">
        <f t="shared" si="3"/>
        <v>0</v>
      </c>
      <c r="T14" s="400"/>
      <c r="U14" s="371"/>
      <c r="V14" s="371"/>
    </row>
    <row r="15" spans="1:24" s="16" customFormat="1" ht="82.15" customHeight="1">
      <c r="A15" s="401" t="s">
        <v>1189</v>
      </c>
      <c r="B15" s="58" t="s">
        <v>1190</v>
      </c>
      <c r="C15" s="58" t="s">
        <v>1178</v>
      </c>
      <c r="D15" s="14">
        <v>1</v>
      </c>
      <c r="E15" s="17">
        <f t="shared" si="1"/>
        <v>0</v>
      </c>
      <c r="F15" s="17">
        <f t="shared" si="0"/>
        <v>0</v>
      </c>
      <c r="G15" s="17">
        <f t="shared" si="0"/>
        <v>0</v>
      </c>
      <c r="H15" s="17">
        <v>1</v>
      </c>
      <c r="I15" s="13">
        <f t="shared" si="2"/>
        <v>0</v>
      </c>
      <c r="J15" s="20"/>
      <c r="K15" s="183"/>
      <c r="L15" s="21"/>
      <c r="M15" s="183"/>
      <c r="N15" s="129"/>
      <c r="O15" s="183"/>
      <c r="P15" s="129"/>
      <c r="Q15" s="183"/>
      <c r="R15" s="183">
        <f t="shared" si="4"/>
        <v>0</v>
      </c>
      <c r="S15" s="43">
        <f t="shared" si="3"/>
        <v>0</v>
      </c>
      <c r="T15" s="400"/>
      <c r="U15" s="371"/>
      <c r="V15" s="371"/>
    </row>
    <row r="16" spans="1:24" s="16" customFormat="1" ht="99.6" customHeight="1">
      <c r="A16" s="402"/>
      <c r="B16" s="58" t="s">
        <v>1191</v>
      </c>
      <c r="C16" s="58" t="s">
        <v>1178</v>
      </c>
      <c r="D16" s="14">
        <v>1</v>
      </c>
      <c r="E16" s="17">
        <f t="shared" si="1"/>
        <v>0</v>
      </c>
      <c r="F16" s="17">
        <f t="shared" si="0"/>
        <v>0</v>
      </c>
      <c r="G16" s="17">
        <f t="shared" si="0"/>
        <v>0</v>
      </c>
      <c r="H16" s="17">
        <v>1</v>
      </c>
      <c r="I16" s="13">
        <f t="shared" si="2"/>
        <v>0</v>
      </c>
      <c r="J16" s="21"/>
      <c r="K16" s="183"/>
      <c r="L16" s="21"/>
      <c r="M16" s="183"/>
      <c r="N16" s="129"/>
      <c r="O16" s="183"/>
      <c r="P16" s="129"/>
      <c r="Q16" s="183"/>
      <c r="R16" s="183">
        <f t="shared" si="4"/>
        <v>0</v>
      </c>
      <c r="S16" s="43">
        <f t="shared" si="3"/>
        <v>0</v>
      </c>
      <c r="T16" s="400"/>
      <c r="U16" s="371"/>
      <c r="V16" s="371"/>
    </row>
    <row r="17" spans="1:20" ht="13.9">
      <c r="A17" s="6"/>
      <c r="B17" s="6"/>
      <c r="C17" s="52" t="s">
        <v>532</v>
      </c>
      <c r="D17" s="27">
        <f>SUM(D11:D16)</f>
        <v>7</v>
      </c>
      <c r="E17" s="27"/>
      <c r="F17" s="27"/>
      <c r="G17" s="27"/>
      <c r="H17" s="27"/>
      <c r="I17" s="187"/>
      <c r="J17" s="8"/>
      <c r="K17" s="8"/>
      <c r="L17" s="8"/>
      <c r="M17" s="8"/>
      <c r="N17" s="8"/>
      <c r="O17" s="27">
        <f>SUM(O10:O16)</f>
        <v>0</v>
      </c>
      <c r="P17" s="8"/>
      <c r="Q17" s="8"/>
      <c r="R17" s="27">
        <f>SUM(R10:R16)</f>
        <v>2</v>
      </c>
      <c r="S17" s="54">
        <f>AVERAGE(S11:S16)</f>
        <v>0.5</v>
      </c>
      <c r="T17" s="8"/>
    </row>
  </sheetData>
  <mergeCells count="22">
    <mergeCell ref="T12:V12"/>
    <mergeCell ref="T13:V13"/>
    <mergeCell ref="T14:V14"/>
    <mergeCell ref="A15:A16"/>
    <mergeCell ref="T15:V15"/>
    <mergeCell ref="T16:V16"/>
    <mergeCell ref="T11:V11"/>
    <mergeCell ref="A1:V1"/>
    <mergeCell ref="B2:V2"/>
    <mergeCell ref="B3:V3"/>
    <mergeCell ref="B4:V4"/>
    <mergeCell ref="A5:A6"/>
    <mergeCell ref="C5:E5"/>
    <mergeCell ref="G5:H5"/>
    <mergeCell ref="J5:V5"/>
    <mergeCell ref="C6:E6"/>
    <mergeCell ref="G6:H6"/>
    <mergeCell ref="I6:V6"/>
    <mergeCell ref="B7:V7"/>
    <mergeCell ref="B8:V8"/>
    <mergeCell ref="T9:V9"/>
    <mergeCell ref="T10:V1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BF323-E105-460C-8C38-70A43C37B8EC}">
  <dimension ref="A1:AD16"/>
  <sheetViews>
    <sheetView topLeftCell="A4" zoomScale="90" zoomScaleNormal="90" workbookViewId="0">
      <selection activeCell="A2" sqref="A2"/>
    </sheetView>
  </sheetViews>
  <sheetFormatPr defaultColWidth="11.42578125" defaultRowHeight="12"/>
  <cols>
    <col min="1" max="1" width="55.140625" style="3" customWidth="1"/>
    <col min="2" max="2" width="59.7109375" style="3" customWidth="1"/>
    <col min="3" max="3" width="31.5703125" style="3" customWidth="1"/>
    <col min="4" max="4" width="8.85546875" style="3" customWidth="1"/>
    <col min="5" max="5" width="13.85546875" style="1" customWidth="1"/>
    <col min="6" max="6" width="14.140625" style="1" customWidth="1"/>
    <col min="7" max="7" width="14.42578125" style="1" customWidth="1"/>
    <col min="8" max="8" width="13.28515625" style="1" customWidth="1"/>
    <col min="9" max="9" width="11.28515625" style="1" customWidth="1"/>
    <col min="10" max="10" width="37.140625" style="4" customWidth="1"/>
    <col min="11" max="11" width="17.42578125" style="1" customWidth="1"/>
    <col min="12" max="12" width="32" style="1" customWidth="1"/>
    <col min="13" max="13" width="18.140625" style="1" customWidth="1"/>
    <col min="14" max="14" width="63.28515625" style="1" customWidth="1"/>
    <col min="15" max="15" width="17.85546875" style="1" customWidth="1"/>
    <col min="16" max="16" width="43.85546875" style="1" customWidth="1"/>
    <col min="17" max="17" width="18.85546875" style="1" customWidth="1"/>
    <col min="18" max="18" width="15.5703125" style="1" customWidth="1"/>
    <col min="19" max="19" width="12.42578125" style="1" customWidth="1"/>
    <col min="20" max="20" width="61.5703125" style="1" customWidth="1"/>
    <col min="21" max="21" width="15.5703125" style="1" hidden="1" customWidth="1"/>
    <col min="22" max="22" width="22.42578125" style="1" hidden="1" customWidth="1"/>
    <col min="23" max="23" width="16.5703125" style="1" hidden="1" customWidth="1"/>
    <col min="24" max="24" width="14.28515625" style="1" customWidth="1"/>
    <col min="25" max="16384" width="11.42578125" style="1"/>
  </cols>
  <sheetData>
    <row r="1" spans="1:30" s="62" customFormat="1" ht="78" customHeight="1">
      <c r="A1" s="432" t="s">
        <v>0</v>
      </c>
      <c r="B1" s="432"/>
      <c r="C1" s="432"/>
      <c r="D1" s="432"/>
      <c r="E1" s="432"/>
      <c r="F1" s="432"/>
      <c r="G1" s="432"/>
      <c r="H1" s="432"/>
      <c r="I1" s="432"/>
      <c r="J1" s="432"/>
      <c r="K1" s="432"/>
      <c r="L1" s="432"/>
      <c r="M1" s="432"/>
      <c r="N1" s="432"/>
      <c r="O1" s="432"/>
      <c r="P1" s="432"/>
      <c r="Q1" s="432"/>
      <c r="R1" s="432"/>
      <c r="S1" s="432"/>
      <c r="T1" s="432"/>
      <c r="U1" s="432"/>
      <c r="V1" s="432"/>
      <c r="W1" s="432"/>
    </row>
    <row r="2" spans="1:30" s="62" customFormat="1" ht="39" customHeight="1">
      <c r="A2" s="61" t="s">
        <v>1</v>
      </c>
      <c r="B2" s="375" t="s">
        <v>2</v>
      </c>
      <c r="C2" s="376"/>
      <c r="D2" s="376"/>
      <c r="E2" s="376"/>
      <c r="F2" s="376"/>
      <c r="G2" s="376"/>
      <c r="H2" s="376"/>
      <c r="I2" s="376"/>
      <c r="J2" s="376"/>
      <c r="K2" s="376"/>
      <c r="L2" s="376"/>
      <c r="M2" s="376"/>
      <c r="N2" s="376"/>
      <c r="O2" s="376"/>
      <c r="P2" s="376"/>
      <c r="Q2" s="376"/>
      <c r="R2" s="376"/>
      <c r="S2" s="376"/>
      <c r="T2" s="376"/>
      <c r="U2" s="376"/>
      <c r="V2" s="376"/>
      <c r="W2" s="377"/>
    </row>
    <row r="3" spans="1:30" s="62" customFormat="1" ht="32.450000000000003" customHeight="1">
      <c r="A3" s="61" t="s">
        <v>3</v>
      </c>
      <c r="B3" s="375" t="s">
        <v>4</v>
      </c>
      <c r="C3" s="376"/>
      <c r="D3" s="376"/>
      <c r="E3" s="376"/>
      <c r="F3" s="376"/>
      <c r="G3" s="376"/>
      <c r="H3" s="376"/>
      <c r="I3" s="376"/>
      <c r="J3" s="376"/>
      <c r="K3" s="376"/>
      <c r="L3" s="376"/>
      <c r="M3" s="376"/>
      <c r="N3" s="376"/>
      <c r="O3" s="376"/>
      <c r="P3" s="376"/>
      <c r="Q3" s="376"/>
      <c r="R3" s="376"/>
      <c r="S3" s="376"/>
      <c r="T3" s="376"/>
      <c r="U3" s="376"/>
      <c r="V3" s="376"/>
      <c r="W3" s="377"/>
    </row>
    <row r="4" spans="1:30" s="62" customFormat="1" ht="39.950000000000003" customHeight="1">
      <c r="A4" s="61" t="s">
        <v>5</v>
      </c>
      <c r="B4" s="375" t="s">
        <v>1192</v>
      </c>
      <c r="C4" s="376"/>
      <c r="D4" s="376"/>
      <c r="E4" s="376"/>
      <c r="F4" s="376"/>
      <c r="G4" s="376"/>
      <c r="H4" s="376"/>
      <c r="I4" s="376"/>
      <c r="J4" s="376"/>
      <c r="K4" s="376"/>
      <c r="L4" s="376"/>
      <c r="M4" s="376"/>
      <c r="N4" s="376"/>
      <c r="O4" s="376"/>
      <c r="P4" s="376"/>
      <c r="Q4" s="376"/>
      <c r="R4" s="376"/>
      <c r="S4" s="376"/>
      <c r="T4" s="376"/>
      <c r="U4" s="376"/>
      <c r="V4" s="376"/>
      <c r="W4" s="377"/>
    </row>
    <row r="5" spans="1:30" s="62" customFormat="1" ht="48" customHeight="1">
      <c r="A5" s="378" t="s">
        <v>7</v>
      </c>
      <c r="B5" s="61" t="s">
        <v>8</v>
      </c>
      <c r="C5" s="380" t="s">
        <v>141</v>
      </c>
      <c r="D5" s="381"/>
      <c r="E5" s="381"/>
      <c r="F5" s="382"/>
      <c r="G5" s="64" t="s">
        <v>10</v>
      </c>
      <c r="H5" s="379" t="s">
        <v>142</v>
      </c>
      <c r="I5" s="379"/>
      <c r="J5" s="61" t="s">
        <v>12</v>
      </c>
      <c r="K5" s="379" t="s">
        <v>142</v>
      </c>
      <c r="L5" s="379"/>
      <c r="M5" s="379"/>
      <c r="N5" s="379"/>
      <c r="O5" s="379"/>
      <c r="P5" s="379"/>
      <c r="Q5" s="379"/>
      <c r="R5" s="379"/>
      <c r="S5" s="379"/>
      <c r="T5" s="379"/>
      <c r="U5" s="379"/>
      <c r="V5" s="379"/>
      <c r="W5" s="379"/>
    </row>
    <row r="6" spans="1:30" s="62" customFormat="1" ht="44.25" customHeight="1">
      <c r="A6" s="378"/>
      <c r="B6" s="61" t="s">
        <v>14</v>
      </c>
      <c r="C6" s="391" t="s">
        <v>15</v>
      </c>
      <c r="D6" s="392"/>
      <c r="E6" s="392"/>
      <c r="F6" s="393"/>
      <c r="G6" s="61" t="s">
        <v>16</v>
      </c>
      <c r="H6" s="407" t="s">
        <v>143</v>
      </c>
      <c r="I6" s="407"/>
      <c r="J6" s="431"/>
      <c r="K6" s="431"/>
      <c r="L6" s="431"/>
      <c r="M6" s="431"/>
      <c r="N6" s="431"/>
      <c r="O6" s="431"/>
      <c r="P6" s="431"/>
      <c r="Q6" s="431"/>
      <c r="R6" s="431"/>
      <c r="S6" s="431"/>
      <c r="T6" s="431"/>
      <c r="U6" s="431"/>
      <c r="V6" s="431"/>
      <c r="W6" s="431"/>
    </row>
    <row r="7" spans="1:30" s="62" customFormat="1" ht="27.75" customHeight="1">
      <c r="A7" s="64" t="s">
        <v>144</v>
      </c>
      <c r="B7" s="394" t="s">
        <v>1193</v>
      </c>
      <c r="C7" s="395"/>
      <c r="D7" s="395"/>
      <c r="E7" s="395"/>
      <c r="F7" s="395"/>
      <c r="G7" s="395"/>
      <c r="H7" s="395"/>
      <c r="I7" s="395"/>
      <c r="J7" s="395"/>
      <c r="K7" s="395"/>
      <c r="L7" s="395"/>
      <c r="M7" s="395"/>
      <c r="N7" s="395"/>
      <c r="O7" s="395"/>
      <c r="P7" s="395"/>
      <c r="Q7" s="395"/>
      <c r="R7" s="395"/>
      <c r="S7" s="395"/>
      <c r="T7" s="396"/>
      <c r="U7" s="56"/>
      <c r="V7" s="56"/>
      <c r="W7" s="56"/>
      <c r="X7" s="1"/>
      <c r="Y7" s="1"/>
      <c r="Z7" s="1"/>
      <c r="AA7" s="1"/>
      <c r="AB7" s="1"/>
      <c r="AC7" s="1"/>
      <c r="AD7" s="1"/>
    </row>
    <row r="8" spans="1:30" s="62" customFormat="1" ht="27.75" customHeight="1">
      <c r="A8" s="135" t="s">
        <v>20</v>
      </c>
      <c r="B8" s="375" t="s">
        <v>1194</v>
      </c>
      <c r="C8" s="376"/>
      <c r="D8" s="376"/>
      <c r="E8" s="376"/>
      <c r="F8" s="376"/>
      <c r="G8" s="376"/>
      <c r="H8" s="376"/>
      <c r="I8" s="376"/>
      <c r="J8" s="376"/>
      <c r="K8" s="376"/>
      <c r="L8" s="376"/>
      <c r="M8" s="376"/>
      <c r="N8" s="376"/>
      <c r="O8" s="376"/>
      <c r="P8" s="376"/>
      <c r="Q8" s="376"/>
      <c r="R8" s="376"/>
      <c r="S8" s="376"/>
      <c r="T8" s="376"/>
      <c r="U8" s="1"/>
      <c r="V8" s="1"/>
      <c r="W8" s="1"/>
      <c r="X8" s="1"/>
      <c r="Y8" s="1"/>
      <c r="Z8" s="1"/>
      <c r="AA8" s="1"/>
      <c r="AB8" s="1"/>
      <c r="AC8" s="1"/>
      <c r="AD8" s="1"/>
    </row>
    <row r="9" spans="1:30" ht="41.45">
      <c r="A9" s="5" t="s">
        <v>773</v>
      </c>
      <c r="B9" s="5" t="s">
        <v>147</v>
      </c>
      <c r="C9" s="5" t="s">
        <v>148</v>
      </c>
      <c r="D9" s="5" t="s">
        <v>149</v>
      </c>
      <c r="E9" s="50" t="s">
        <v>150</v>
      </c>
      <c r="F9" s="50" t="s">
        <v>151</v>
      </c>
      <c r="G9" s="50" t="s">
        <v>152</v>
      </c>
      <c r="H9" s="50" t="s">
        <v>153</v>
      </c>
      <c r="I9" s="5" t="s">
        <v>154</v>
      </c>
      <c r="J9" s="5" t="s">
        <v>156</v>
      </c>
      <c r="K9" s="5" t="s">
        <v>247</v>
      </c>
      <c r="L9" s="5" t="s">
        <v>248</v>
      </c>
      <c r="M9" s="5" t="s">
        <v>249</v>
      </c>
      <c r="N9" s="5" t="s">
        <v>250</v>
      </c>
      <c r="O9" s="5" t="s">
        <v>251</v>
      </c>
      <c r="P9" s="5" t="s">
        <v>161</v>
      </c>
      <c r="Q9" s="5" t="s">
        <v>252</v>
      </c>
      <c r="R9" s="5" t="s">
        <v>162</v>
      </c>
      <c r="S9" s="5" t="s">
        <v>278</v>
      </c>
      <c r="T9" s="5" t="s">
        <v>279</v>
      </c>
    </row>
    <row r="10" spans="1:30" s="177" customFormat="1" ht="133.5" customHeight="1">
      <c r="A10" s="230" t="s">
        <v>1195</v>
      </c>
      <c r="B10" s="96" t="s">
        <v>1196</v>
      </c>
      <c r="C10" s="96" t="s">
        <v>1197</v>
      </c>
      <c r="D10" s="365">
        <v>1</v>
      </c>
      <c r="E10" s="221" t="s">
        <v>788</v>
      </c>
      <c r="F10" s="221" t="s">
        <v>788</v>
      </c>
      <c r="G10" s="221" t="s">
        <v>788</v>
      </c>
      <c r="H10" s="221">
        <v>4</v>
      </c>
      <c r="I10" s="178">
        <f>H10</f>
        <v>4</v>
      </c>
      <c r="J10" s="96"/>
      <c r="K10" s="180">
        <v>0</v>
      </c>
      <c r="L10" s="96"/>
      <c r="M10" s="180">
        <v>0</v>
      </c>
      <c r="N10" s="96"/>
      <c r="O10" s="180">
        <v>0</v>
      </c>
      <c r="P10" s="268" t="s">
        <v>1198</v>
      </c>
      <c r="Q10" s="366">
        <v>0.5</v>
      </c>
      <c r="R10" s="231">
        <f>50%</f>
        <v>0.5</v>
      </c>
      <c r="S10" s="232">
        <f>R10/D10</f>
        <v>0.5</v>
      </c>
      <c r="T10" s="267" t="s">
        <v>1199</v>
      </c>
      <c r="U10" s="233"/>
      <c r="V10" s="233"/>
      <c r="W10" s="233"/>
      <c r="X10" s="233"/>
      <c r="Y10" s="233"/>
      <c r="Z10" s="233"/>
      <c r="AA10" s="233"/>
      <c r="AB10" s="1"/>
      <c r="AC10" s="1"/>
      <c r="AD10" s="1"/>
    </row>
    <row r="11" spans="1:30" s="177" customFormat="1" ht="105" customHeight="1">
      <c r="A11" s="234" t="s">
        <v>1200</v>
      </c>
      <c r="B11" s="235" t="s">
        <v>1201</v>
      </c>
      <c r="C11" s="235" t="s">
        <v>1197</v>
      </c>
      <c r="D11" s="236">
        <v>4</v>
      </c>
      <c r="E11" s="222" t="s">
        <v>788</v>
      </c>
      <c r="F11" s="222" t="s">
        <v>788</v>
      </c>
      <c r="G11" s="222"/>
      <c r="H11" s="222">
        <v>4</v>
      </c>
      <c r="I11" s="179">
        <f>H11</f>
        <v>4</v>
      </c>
      <c r="J11" s="96"/>
      <c r="K11" s="181">
        <v>0</v>
      </c>
      <c r="L11" s="96"/>
      <c r="M11" s="181">
        <v>0</v>
      </c>
      <c r="N11" s="200"/>
      <c r="O11" s="180">
        <v>0</v>
      </c>
      <c r="P11" s="268" t="s">
        <v>1202</v>
      </c>
      <c r="Q11" s="180">
        <v>0</v>
      </c>
      <c r="R11" s="231">
        <f t="shared" ref="R11:R15" si="0">SUM(K11+M11+O11+Q11)</f>
        <v>0</v>
      </c>
      <c r="S11" s="232">
        <f t="shared" ref="S11:S15" si="1">R11/I11</f>
        <v>0</v>
      </c>
      <c r="T11" s="237" t="s">
        <v>788</v>
      </c>
      <c r="U11" s="233"/>
      <c r="V11" s="233"/>
      <c r="W11" s="233"/>
      <c r="X11" s="233"/>
      <c r="Y11" s="233"/>
      <c r="Z11" s="233"/>
      <c r="AA11" s="233"/>
      <c r="AB11" s="1"/>
      <c r="AC11" s="1"/>
      <c r="AD11" s="1"/>
    </row>
    <row r="12" spans="1:30" s="177" customFormat="1" ht="126" customHeight="1">
      <c r="A12" s="234" t="s">
        <v>1203</v>
      </c>
      <c r="B12" s="235" t="s">
        <v>1204</v>
      </c>
      <c r="C12" s="235" t="s">
        <v>1197</v>
      </c>
      <c r="D12" s="236">
        <v>3</v>
      </c>
      <c r="E12" s="222" t="s">
        <v>788</v>
      </c>
      <c r="F12" s="222" t="s">
        <v>788</v>
      </c>
      <c r="G12" s="222"/>
      <c r="H12" s="222">
        <v>3</v>
      </c>
      <c r="I12" s="179">
        <f>H12</f>
        <v>3</v>
      </c>
      <c r="J12" s="96"/>
      <c r="K12" s="181">
        <v>0</v>
      </c>
      <c r="L12" s="96"/>
      <c r="M12" s="181">
        <v>0</v>
      </c>
      <c r="N12" s="235"/>
      <c r="O12" s="180">
        <v>0</v>
      </c>
      <c r="P12" s="367" t="s">
        <v>1205</v>
      </c>
      <c r="Q12" s="180">
        <v>0</v>
      </c>
      <c r="R12" s="231">
        <v>0</v>
      </c>
      <c r="S12" s="232">
        <v>0.2</v>
      </c>
      <c r="T12" s="237" t="s">
        <v>788</v>
      </c>
      <c r="U12" s="233"/>
      <c r="V12" s="233"/>
      <c r="W12" s="233"/>
      <c r="X12" s="233"/>
      <c r="Y12" s="233"/>
      <c r="Z12" s="233"/>
      <c r="AA12" s="233"/>
      <c r="AB12" s="1"/>
      <c r="AC12" s="1"/>
      <c r="AD12" s="1"/>
    </row>
    <row r="13" spans="1:30" s="177" customFormat="1" ht="159" customHeight="1">
      <c r="A13" s="234" t="s">
        <v>1206</v>
      </c>
      <c r="B13" s="235" t="s">
        <v>1207</v>
      </c>
      <c r="C13" s="235" t="s">
        <v>1208</v>
      </c>
      <c r="D13" s="236">
        <v>2</v>
      </c>
      <c r="E13" s="222" t="s">
        <v>788</v>
      </c>
      <c r="F13" s="222" t="s">
        <v>788</v>
      </c>
      <c r="G13" s="222" t="s">
        <v>788</v>
      </c>
      <c r="H13" s="222">
        <v>2</v>
      </c>
      <c r="I13" s="179">
        <f>H13</f>
        <v>2</v>
      </c>
      <c r="J13" s="96"/>
      <c r="K13" s="181">
        <v>0</v>
      </c>
      <c r="L13" s="96"/>
      <c r="M13" s="181">
        <v>0</v>
      </c>
      <c r="N13" s="96"/>
      <c r="O13" s="180">
        <v>0</v>
      </c>
      <c r="P13" s="317" t="s">
        <v>1209</v>
      </c>
      <c r="Q13" s="180">
        <v>0</v>
      </c>
      <c r="R13" s="231">
        <f t="shared" si="0"/>
        <v>0</v>
      </c>
      <c r="S13" s="232">
        <f t="shared" si="1"/>
        <v>0</v>
      </c>
      <c r="T13" s="237" t="s">
        <v>788</v>
      </c>
      <c r="U13" s="233"/>
      <c r="V13" s="233"/>
      <c r="W13" s="233"/>
      <c r="X13" s="233"/>
      <c r="Y13" s="233"/>
      <c r="Z13" s="233"/>
      <c r="AA13" s="233"/>
      <c r="AB13" s="1"/>
      <c r="AC13" s="1"/>
      <c r="AD13" s="1"/>
    </row>
    <row r="14" spans="1:30" s="177" customFormat="1" ht="120.75" customHeight="1">
      <c r="A14" s="238" t="s">
        <v>1210</v>
      </c>
      <c r="B14" s="239" t="s">
        <v>1211</v>
      </c>
      <c r="C14" s="235" t="s">
        <v>1212</v>
      </c>
      <c r="D14" s="236">
        <v>4</v>
      </c>
      <c r="E14" s="222" t="s">
        <v>788</v>
      </c>
      <c r="F14" s="222" t="s">
        <v>788</v>
      </c>
      <c r="G14" s="222">
        <v>2</v>
      </c>
      <c r="H14" s="222">
        <v>2</v>
      </c>
      <c r="I14" s="179">
        <v>4</v>
      </c>
      <c r="J14" s="96"/>
      <c r="K14" s="181">
        <v>0</v>
      </c>
      <c r="L14" s="96"/>
      <c r="M14" s="181">
        <v>0</v>
      </c>
      <c r="N14" s="200"/>
      <c r="O14" s="180">
        <v>0</v>
      </c>
      <c r="P14" s="317" t="s">
        <v>1213</v>
      </c>
      <c r="Q14" s="180">
        <v>0</v>
      </c>
      <c r="R14" s="231">
        <f t="shared" si="0"/>
        <v>0</v>
      </c>
      <c r="S14" s="232">
        <v>1</v>
      </c>
      <c r="T14" s="237" t="s">
        <v>788</v>
      </c>
      <c r="U14" s="233"/>
      <c r="V14" s="233"/>
      <c r="W14" s="233"/>
      <c r="X14" s="233"/>
      <c r="Y14" s="233"/>
      <c r="Z14" s="233"/>
      <c r="AA14" s="233"/>
      <c r="AB14" s="1"/>
      <c r="AC14" s="1"/>
      <c r="AD14" s="1"/>
    </row>
    <row r="15" spans="1:30" s="177" customFormat="1" ht="88.5" customHeight="1">
      <c r="A15" s="240" t="s">
        <v>1214</v>
      </c>
      <c r="B15" s="240" t="s">
        <v>1215</v>
      </c>
      <c r="C15" s="235" t="s">
        <v>1216</v>
      </c>
      <c r="D15" s="318">
        <v>1</v>
      </c>
      <c r="E15" s="222" t="s">
        <v>788</v>
      </c>
      <c r="F15" s="222" t="s">
        <v>788</v>
      </c>
      <c r="G15" s="222" t="s">
        <v>788</v>
      </c>
      <c r="H15" s="319">
        <v>1</v>
      </c>
      <c r="I15" s="320">
        <f>H15</f>
        <v>1</v>
      </c>
      <c r="J15" s="96"/>
      <c r="K15" s="181">
        <v>0</v>
      </c>
      <c r="L15" s="96" t="s">
        <v>1217</v>
      </c>
      <c r="M15" s="321">
        <v>0.54</v>
      </c>
      <c r="N15" s="96"/>
      <c r="O15" s="180">
        <v>0</v>
      </c>
      <c r="P15" s="317" t="s">
        <v>1218</v>
      </c>
      <c r="Q15" s="180">
        <v>0</v>
      </c>
      <c r="R15" s="231">
        <f t="shared" si="0"/>
        <v>0.54</v>
      </c>
      <c r="S15" s="232">
        <v>0.72</v>
      </c>
      <c r="T15" s="237" t="s">
        <v>788</v>
      </c>
      <c r="U15" s="233"/>
      <c r="V15" s="233"/>
      <c r="W15" s="233"/>
      <c r="X15" s="233"/>
      <c r="Y15" s="233"/>
      <c r="Z15" s="233"/>
      <c r="AA15" s="233"/>
      <c r="AB15" s="1"/>
      <c r="AC15" s="1"/>
      <c r="AD15" s="1"/>
    </row>
    <row r="16" spans="1:30" ht="13.9">
      <c r="A16" s="6"/>
      <c r="B16" s="6"/>
      <c r="C16" s="52" t="s">
        <v>532</v>
      </c>
      <c r="D16" s="27">
        <f t="shared" ref="D16:I16" si="2">SUM(D10:D15)</f>
        <v>15</v>
      </c>
      <c r="E16" s="27">
        <f t="shared" si="2"/>
        <v>0</v>
      </c>
      <c r="F16" s="27">
        <f t="shared" si="2"/>
        <v>0</v>
      </c>
      <c r="G16" s="27">
        <f t="shared" si="2"/>
        <v>2</v>
      </c>
      <c r="H16" s="27">
        <f t="shared" si="2"/>
        <v>16</v>
      </c>
      <c r="I16" s="53">
        <f t="shared" si="2"/>
        <v>18</v>
      </c>
      <c r="J16" s="8"/>
      <c r="K16" s="8"/>
      <c r="L16" s="8"/>
      <c r="M16" s="8"/>
      <c r="N16" s="8"/>
      <c r="O16" s="8"/>
      <c r="P16" s="8"/>
      <c r="Q16" s="8"/>
      <c r="R16" s="8">
        <f>SUM(R10:R15)</f>
        <v>1.04</v>
      </c>
      <c r="S16" s="54">
        <f>AVERAGE(S10:S15)</f>
        <v>0.40333333333333332</v>
      </c>
      <c r="T16" s="8"/>
    </row>
  </sheetData>
  <mergeCells count="13">
    <mergeCell ref="J6:W6"/>
    <mergeCell ref="B7:T7"/>
    <mergeCell ref="B8:T8"/>
    <mergeCell ref="A1:W1"/>
    <mergeCell ref="B2:W2"/>
    <mergeCell ref="B3:W3"/>
    <mergeCell ref="B4:W4"/>
    <mergeCell ref="A5:A6"/>
    <mergeCell ref="C5:F5"/>
    <mergeCell ref="H5:I5"/>
    <mergeCell ref="K5:W5"/>
    <mergeCell ref="C6:F6"/>
    <mergeCell ref="H6:I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B6A11-7A0F-448D-B1A1-019AB7CDD3DB}">
  <sheetPr filterMode="1"/>
  <dimension ref="A1:X36"/>
  <sheetViews>
    <sheetView topLeftCell="P1" zoomScale="90" zoomScaleNormal="90" workbookViewId="0">
      <selection activeCell="Q12" sqref="Q12"/>
    </sheetView>
  </sheetViews>
  <sheetFormatPr defaultColWidth="11.42578125" defaultRowHeight="13.9"/>
  <cols>
    <col min="1" max="1" width="39.7109375" style="3" customWidth="1"/>
    <col min="2" max="2" width="24.140625" style="98" customWidth="1"/>
    <col min="3" max="3" width="63.5703125" style="3" customWidth="1"/>
    <col min="4" max="4" width="38.42578125" style="1" customWidth="1"/>
    <col min="5" max="5" width="24.7109375" style="26" bestFit="1" customWidth="1"/>
    <col min="6" max="6" width="19.42578125" style="1" customWidth="1"/>
    <col min="7" max="7" width="17.7109375" style="1" customWidth="1"/>
    <col min="8" max="8" width="18.85546875" style="4" customWidth="1"/>
    <col min="9" max="9" width="20.28515625" style="16" customWidth="1"/>
    <col min="10" max="10" width="24.85546875" style="1" customWidth="1"/>
    <col min="11" max="11" width="23.28515625" style="16" customWidth="1"/>
    <col min="12" max="12" width="56.28515625" style="1" customWidth="1"/>
    <col min="13" max="13" width="29.28515625" style="1" customWidth="1"/>
    <col min="14" max="14" width="89.28515625" style="16" customWidth="1"/>
    <col min="15" max="15" width="20.7109375" style="1" customWidth="1"/>
    <col min="16" max="16" width="57.28515625" style="1" customWidth="1"/>
    <col min="17" max="17" width="21.85546875" style="1" customWidth="1"/>
    <col min="18" max="18" width="49.140625" style="1" customWidth="1"/>
    <col min="19" max="19" width="17.42578125" style="1" bestFit="1" customWidth="1"/>
    <col min="20" max="20" width="21.140625" style="1" customWidth="1"/>
    <col min="21" max="21" width="11.7109375" style="1" customWidth="1"/>
    <col min="22" max="23" width="11.42578125" style="1"/>
    <col min="24" max="24" width="50.140625" style="1" customWidth="1"/>
    <col min="25" max="16384" width="11.42578125" style="1"/>
  </cols>
  <sheetData>
    <row r="1" spans="1:24" s="62" customFormat="1" ht="78" customHeight="1">
      <c r="A1" s="372" t="s">
        <v>0</v>
      </c>
      <c r="B1" s="373"/>
      <c r="C1" s="373"/>
      <c r="D1" s="373"/>
      <c r="E1" s="373"/>
      <c r="F1" s="373"/>
      <c r="G1" s="373"/>
      <c r="H1" s="373"/>
      <c r="I1" s="373"/>
      <c r="J1" s="373"/>
      <c r="K1" s="373"/>
      <c r="L1" s="373"/>
      <c r="M1" s="373"/>
      <c r="N1" s="373"/>
      <c r="O1" s="373"/>
      <c r="P1" s="373"/>
      <c r="Q1" s="373"/>
      <c r="R1" s="373"/>
      <c r="S1" s="373"/>
      <c r="T1" s="373"/>
      <c r="U1" s="373"/>
      <c r="V1" s="374"/>
    </row>
    <row r="2" spans="1:24" s="62" customFormat="1" ht="39" customHeight="1">
      <c r="A2" s="61" t="s">
        <v>1</v>
      </c>
      <c r="B2" s="375" t="s">
        <v>2</v>
      </c>
      <c r="C2" s="376"/>
      <c r="D2" s="376"/>
      <c r="E2" s="376"/>
      <c r="F2" s="376"/>
      <c r="G2" s="376"/>
      <c r="H2" s="376"/>
      <c r="I2" s="376"/>
      <c r="J2" s="376"/>
      <c r="K2" s="376"/>
      <c r="L2" s="376"/>
      <c r="M2" s="376"/>
      <c r="N2" s="376"/>
      <c r="O2" s="376"/>
      <c r="P2" s="376"/>
      <c r="Q2" s="376"/>
      <c r="R2" s="376"/>
      <c r="S2" s="376"/>
      <c r="T2" s="376"/>
      <c r="U2" s="376"/>
      <c r="V2" s="377"/>
    </row>
    <row r="3" spans="1:24" s="62" customFormat="1" ht="32.450000000000003" customHeight="1">
      <c r="A3" s="61" t="s">
        <v>3</v>
      </c>
      <c r="B3" s="375" t="s">
        <v>4</v>
      </c>
      <c r="C3" s="376"/>
      <c r="D3" s="376"/>
      <c r="E3" s="376"/>
      <c r="F3" s="376"/>
      <c r="G3" s="376"/>
      <c r="H3" s="376"/>
      <c r="I3" s="376"/>
      <c r="J3" s="376"/>
      <c r="K3" s="376"/>
      <c r="L3" s="376"/>
      <c r="M3" s="376"/>
      <c r="N3" s="376"/>
      <c r="O3" s="376"/>
      <c r="P3" s="376"/>
      <c r="Q3" s="376"/>
      <c r="R3" s="376"/>
      <c r="S3" s="376"/>
      <c r="T3" s="376"/>
      <c r="U3" s="376"/>
      <c r="V3" s="377"/>
    </row>
    <row r="4" spans="1:24" s="62" customFormat="1" ht="39.950000000000003" customHeight="1">
      <c r="A4" s="61" t="s">
        <v>5</v>
      </c>
      <c r="B4" s="375" t="s">
        <v>931</v>
      </c>
      <c r="C4" s="376"/>
      <c r="D4" s="376"/>
      <c r="E4" s="376"/>
      <c r="F4" s="376"/>
      <c r="G4" s="376"/>
      <c r="H4" s="376"/>
      <c r="I4" s="376"/>
      <c r="J4" s="376"/>
      <c r="K4" s="376"/>
      <c r="L4" s="376"/>
      <c r="M4" s="376"/>
      <c r="N4" s="376"/>
      <c r="O4" s="376"/>
      <c r="P4" s="376"/>
      <c r="Q4" s="376"/>
      <c r="R4" s="376"/>
      <c r="S4" s="376"/>
      <c r="T4" s="376"/>
      <c r="U4" s="376"/>
      <c r="V4" s="377"/>
    </row>
    <row r="5" spans="1:24" s="62" customFormat="1" ht="35.450000000000003" customHeight="1">
      <c r="A5" s="378" t="s">
        <v>7</v>
      </c>
      <c r="B5" s="61" t="s">
        <v>8</v>
      </c>
      <c r="C5" s="379" t="s">
        <v>141</v>
      </c>
      <c r="D5" s="379"/>
      <c r="E5" s="379"/>
      <c r="F5" s="64" t="s">
        <v>10</v>
      </c>
      <c r="G5" s="379" t="s">
        <v>142</v>
      </c>
      <c r="H5" s="379"/>
      <c r="I5" s="61" t="s">
        <v>12</v>
      </c>
      <c r="J5" s="380" t="s">
        <v>142</v>
      </c>
      <c r="K5" s="381"/>
      <c r="L5" s="381"/>
      <c r="M5" s="381"/>
      <c r="N5" s="381"/>
      <c r="O5" s="381"/>
      <c r="P5" s="381"/>
      <c r="Q5" s="381"/>
      <c r="R5" s="381"/>
      <c r="S5" s="381"/>
      <c r="T5" s="381"/>
      <c r="U5" s="381"/>
      <c r="V5" s="382"/>
    </row>
    <row r="6" spans="1:24" s="62" customFormat="1" ht="25.15" customHeight="1">
      <c r="A6" s="378"/>
      <c r="B6" s="61" t="s">
        <v>14</v>
      </c>
      <c r="C6" s="383" t="s">
        <v>15</v>
      </c>
      <c r="D6" s="384"/>
      <c r="E6" s="385"/>
      <c r="F6" s="61" t="s">
        <v>16</v>
      </c>
      <c r="G6" s="386" t="s">
        <v>143</v>
      </c>
      <c r="H6" s="387"/>
      <c r="I6" s="388"/>
      <c r="J6" s="389"/>
      <c r="K6" s="389"/>
      <c r="L6" s="389"/>
      <c r="M6" s="389"/>
      <c r="N6" s="389"/>
      <c r="O6" s="389"/>
      <c r="P6" s="389"/>
      <c r="Q6" s="389"/>
      <c r="R6" s="389"/>
      <c r="S6" s="389"/>
      <c r="T6" s="389"/>
      <c r="U6" s="389"/>
      <c r="V6" s="390"/>
    </row>
    <row r="7" spans="1:24" s="62" customFormat="1" ht="30.6" customHeight="1">
      <c r="A7" s="64" t="s">
        <v>144</v>
      </c>
      <c r="B7" s="391" t="s">
        <v>1219</v>
      </c>
      <c r="C7" s="392"/>
      <c r="D7" s="392"/>
      <c r="E7" s="392"/>
      <c r="F7" s="392"/>
      <c r="G7" s="392"/>
      <c r="H7" s="392"/>
      <c r="I7" s="392"/>
      <c r="J7" s="392"/>
      <c r="K7" s="392"/>
      <c r="L7" s="392"/>
      <c r="M7" s="392"/>
      <c r="N7" s="392"/>
      <c r="O7" s="392"/>
      <c r="P7" s="392"/>
      <c r="Q7" s="392"/>
      <c r="R7" s="392"/>
      <c r="S7" s="392"/>
      <c r="T7" s="392"/>
      <c r="U7" s="392"/>
      <c r="V7" s="393"/>
    </row>
    <row r="8" spans="1:24" s="62" customFormat="1" ht="25.15" customHeight="1">
      <c r="A8" s="74" t="s">
        <v>192</v>
      </c>
      <c r="B8" s="429" t="s">
        <v>1220</v>
      </c>
      <c r="C8" s="430"/>
      <c r="D8" s="430"/>
      <c r="E8" s="430"/>
      <c r="F8" s="430"/>
      <c r="G8" s="395"/>
      <c r="H8" s="395"/>
      <c r="I8" s="395"/>
      <c r="J8" s="395"/>
      <c r="K8" s="395"/>
      <c r="L8" s="395"/>
      <c r="M8" s="395"/>
      <c r="N8" s="395"/>
      <c r="O8" s="395"/>
      <c r="P8" s="395"/>
      <c r="Q8" s="395"/>
      <c r="R8" s="395"/>
      <c r="S8" s="395"/>
      <c r="T8" s="395"/>
      <c r="U8" s="395"/>
      <c r="V8" s="396"/>
      <c r="W8" s="29"/>
      <c r="X8" s="29"/>
    </row>
    <row r="9" spans="1:24" ht="53.65" customHeight="1">
      <c r="A9" s="188" t="s">
        <v>934</v>
      </c>
      <c r="B9" s="188" t="s">
        <v>935</v>
      </c>
      <c r="C9" s="188" t="s">
        <v>936</v>
      </c>
      <c r="D9" s="188" t="s">
        <v>937</v>
      </c>
      <c r="E9" s="188" t="s">
        <v>938</v>
      </c>
      <c r="F9" s="188" t="s">
        <v>939</v>
      </c>
      <c r="G9" s="205" t="s">
        <v>940</v>
      </c>
      <c r="H9" s="97" t="s">
        <v>941</v>
      </c>
      <c r="I9" s="97" t="s">
        <v>942</v>
      </c>
      <c r="J9" s="97" t="s">
        <v>943</v>
      </c>
      <c r="K9" s="97" t="s">
        <v>154</v>
      </c>
      <c r="L9" s="97" t="s">
        <v>155</v>
      </c>
      <c r="M9" s="97" t="s">
        <v>156</v>
      </c>
      <c r="N9" s="97" t="s">
        <v>157</v>
      </c>
      <c r="O9" s="97" t="s">
        <v>158</v>
      </c>
      <c r="P9" s="97" t="s">
        <v>159</v>
      </c>
      <c r="Q9" s="97" t="s">
        <v>158</v>
      </c>
      <c r="R9" s="97" t="s">
        <v>160</v>
      </c>
      <c r="S9" s="97" t="s">
        <v>161</v>
      </c>
      <c r="T9" s="97" t="s">
        <v>162</v>
      </c>
      <c r="U9" s="97" t="s">
        <v>163</v>
      </c>
      <c r="V9" s="397" t="s">
        <v>164</v>
      </c>
      <c r="W9" s="398"/>
      <c r="X9" s="399"/>
    </row>
    <row r="10" spans="1:24" ht="91.9" hidden="1" customHeight="1">
      <c r="A10" s="410" t="s">
        <v>1221</v>
      </c>
      <c r="B10" s="189" t="s">
        <v>1222</v>
      </c>
      <c r="C10" s="190" t="s">
        <v>1223</v>
      </c>
      <c r="D10" s="189" t="s">
        <v>1224</v>
      </c>
      <c r="E10" s="191" t="s">
        <v>1225</v>
      </c>
      <c r="F10" s="192">
        <v>1</v>
      </c>
      <c r="G10" s="15"/>
      <c r="H10" s="17">
        <v>1</v>
      </c>
      <c r="I10" s="17"/>
      <c r="J10" s="17"/>
      <c r="K10" s="193">
        <f>(G10+H10+I10+J10)</f>
        <v>1</v>
      </c>
      <c r="L10" s="212"/>
      <c r="M10" s="209"/>
      <c r="N10" s="255" t="s">
        <v>1226</v>
      </c>
      <c r="O10" s="209">
        <v>1</v>
      </c>
      <c r="P10" s="218" t="s">
        <v>1227</v>
      </c>
      <c r="Q10" s="209"/>
      <c r="R10" s="215"/>
      <c r="S10" s="209"/>
      <c r="T10" s="216">
        <f t="shared" ref="T10:T13" si="0">M10+O10+Q10+S10</f>
        <v>1</v>
      </c>
      <c r="U10" s="217">
        <f t="shared" ref="U10:U23" si="1">T10/F10</f>
        <v>1</v>
      </c>
      <c r="V10" s="419"/>
      <c r="W10" s="419"/>
      <c r="X10" s="419"/>
    </row>
    <row r="11" spans="1:24" ht="96.75" hidden="1" customHeight="1">
      <c r="A11" s="410"/>
      <c r="B11" s="189" t="s">
        <v>1228</v>
      </c>
      <c r="C11" s="194" t="s">
        <v>1229</v>
      </c>
      <c r="D11" s="189" t="s">
        <v>1230</v>
      </c>
      <c r="E11" s="191" t="s">
        <v>1225</v>
      </c>
      <c r="F11" s="192">
        <v>1</v>
      </c>
      <c r="G11" s="15">
        <v>1</v>
      </c>
      <c r="H11" s="17"/>
      <c r="I11" s="17"/>
      <c r="J11" s="17"/>
      <c r="K11" s="193">
        <f t="shared" ref="K11" si="2">(G11+H11+I11)</f>
        <v>1</v>
      </c>
      <c r="L11" s="212" t="s">
        <v>1231</v>
      </c>
      <c r="M11" s="209">
        <v>1</v>
      </c>
      <c r="N11" s="213"/>
      <c r="O11" s="209"/>
      <c r="P11" s="218" t="s">
        <v>1232</v>
      </c>
      <c r="Q11" s="209"/>
      <c r="R11" s="215"/>
      <c r="S11" s="209"/>
      <c r="T11" s="216">
        <f t="shared" si="0"/>
        <v>1</v>
      </c>
      <c r="U11" s="217">
        <f t="shared" si="1"/>
        <v>1</v>
      </c>
      <c r="V11" s="419" t="s">
        <v>1233</v>
      </c>
      <c r="W11" s="419"/>
      <c r="X11" s="419"/>
    </row>
    <row r="12" spans="1:24" ht="107.25" customHeight="1">
      <c r="A12" s="195" t="s">
        <v>1234</v>
      </c>
      <c r="B12" s="189" t="s">
        <v>1235</v>
      </c>
      <c r="C12" s="308" t="s">
        <v>1236</v>
      </c>
      <c r="D12" s="195" t="s">
        <v>1237</v>
      </c>
      <c r="E12" s="191" t="s">
        <v>1225</v>
      </c>
      <c r="F12" s="192">
        <v>2</v>
      </c>
      <c r="G12" s="17"/>
      <c r="H12" s="17">
        <v>1</v>
      </c>
      <c r="I12" s="17"/>
      <c r="J12" s="17">
        <v>1</v>
      </c>
      <c r="K12" s="13">
        <f>(G12+H12+I12+J12)</f>
        <v>2</v>
      </c>
      <c r="L12" s="212"/>
      <c r="M12" s="209"/>
      <c r="N12" s="212" t="s">
        <v>1238</v>
      </c>
      <c r="O12" s="209">
        <v>1</v>
      </c>
      <c r="P12" s="218"/>
      <c r="Q12" s="209"/>
      <c r="R12" s="218"/>
      <c r="S12" s="209">
        <v>1</v>
      </c>
      <c r="T12" s="216">
        <f>O12+S12</f>
        <v>2</v>
      </c>
      <c r="U12" s="217">
        <f t="shared" si="1"/>
        <v>1</v>
      </c>
      <c r="V12" s="415"/>
      <c r="W12" s="416"/>
      <c r="X12" s="417"/>
    </row>
    <row r="13" spans="1:24" ht="107.45" customHeight="1">
      <c r="A13" s="410" t="s">
        <v>1239</v>
      </c>
      <c r="B13" s="413" t="s">
        <v>1240</v>
      </c>
      <c r="C13" s="196" t="s">
        <v>1241</v>
      </c>
      <c r="D13" s="195" t="s">
        <v>1242</v>
      </c>
      <c r="E13" s="191" t="s">
        <v>1243</v>
      </c>
      <c r="F13" s="192">
        <v>2</v>
      </c>
      <c r="G13" s="17"/>
      <c r="H13" s="17">
        <v>1</v>
      </c>
      <c r="I13" s="17"/>
      <c r="J13" s="17">
        <v>1</v>
      </c>
      <c r="K13" s="13">
        <f t="shared" ref="K13:K28" si="3">(G13+H13+I13+J13)</f>
        <v>2</v>
      </c>
      <c r="L13" s="229"/>
      <c r="M13" s="209"/>
      <c r="N13" s="229" t="s">
        <v>1244</v>
      </c>
      <c r="O13" s="209">
        <v>1</v>
      </c>
      <c r="P13" s="214"/>
      <c r="Q13" s="209"/>
      <c r="R13" s="225"/>
      <c r="S13" s="209">
        <v>1</v>
      </c>
      <c r="T13" s="216">
        <f t="shared" si="0"/>
        <v>2</v>
      </c>
      <c r="U13" s="217">
        <f t="shared" si="1"/>
        <v>1</v>
      </c>
      <c r="V13" s="418"/>
      <c r="W13" s="419"/>
      <c r="X13" s="419"/>
    </row>
    <row r="14" spans="1:24" ht="107.45" hidden="1" customHeight="1">
      <c r="A14" s="410"/>
      <c r="B14" s="414"/>
      <c r="C14" s="196" t="s">
        <v>1245</v>
      </c>
      <c r="D14" s="195" t="s">
        <v>1246</v>
      </c>
      <c r="E14" s="191" t="s">
        <v>1247</v>
      </c>
      <c r="F14" s="192">
        <v>1</v>
      </c>
      <c r="G14" s="17"/>
      <c r="H14" s="17"/>
      <c r="I14" s="17">
        <v>1</v>
      </c>
      <c r="J14" s="17"/>
      <c r="K14" s="13"/>
      <c r="L14" s="229"/>
      <c r="M14" s="209"/>
      <c r="N14" s="229"/>
      <c r="O14" s="209"/>
      <c r="P14" s="218" t="s">
        <v>1248</v>
      </c>
      <c r="Q14" s="209">
        <v>1</v>
      </c>
      <c r="R14" s="225"/>
      <c r="S14" s="209"/>
      <c r="T14" s="216">
        <f>Q14</f>
        <v>1</v>
      </c>
      <c r="U14" s="217">
        <f t="shared" si="1"/>
        <v>1</v>
      </c>
      <c r="V14" s="256"/>
      <c r="W14" s="262"/>
      <c r="X14" s="263"/>
    </row>
    <row r="15" spans="1:24" ht="97.15" customHeight="1">
      <c r="A15" s="410"/>
      <c r="B15" s="412" t="s">
        <v>1249</v>
      </c>
      <c r="C15" s="196" t="s">
        <v>1250</v>
      </c>
      <c r="D15" s="195" t="s">
        <v>1251</v>
      </c>
      <c r="E15" s="191" t="s">
        <v>1243</v>
      </c>
      <c r="F15" s="192">
        <v>4</v>
      </c>
      <c r="G15" s="17">
        <v>1</v>
      </c>
      <c r="H15" s="17">
        <v>1</v>
      </c>
      <c r="I15" s="17">
        <v>1</v>
      </c>
      <c r="J15" s="17">
        <v>1</v>
      </c>
      <c r="K15" s="13">
        <f t="shared" si="3"/>
        <v>4</v>
      </c>
      <c r="L15" s="247" t="s">
        <v>1252</v>
      </c>
      <c r="M15" s="209">
        <v>1</v>
      </c>
      <c r="N15" s="247" t="s">
        <v>1253</v>
      </c>
      <c r="O15" s="209">
        <v>1</v>
      </c>
      <c r="P15" s="247" t="s">
        <v>1253</v>
      </c>
      <c r="Q15" s="209">
        <v>1</v>
      </c>
      <c r="R15" s="11"/>
      <c r="S15" s="209">
        <v>1</v>
      </c>
      <c r="T15" s="216">
        <f t="shared" ref="T15:T19" si="4">M15+O15+Q15+S15</f>
        <v>4</v>
      </c>
      <c r="U15" s="217">
        <f t="shared" si="1"/>
        <v>1</v>
      </c>
      <c r="V15" s="420"/>
      <c r="W15" s="421"/>
      <c r="X15" s="422"/>
    </row>
    <row r="16" spans="1:24" ht="110.45" hidden="1" customHeight="1">
      <c r="A16" s="410"/>
      <c r="B16" s="412"/>
      <c r="C16" s="196" t="s">
        <v>1254</v>
      </c>
      <c r="D16" s="195" t="s">
        <v>1255</v>
      </c>
      <c r="E16" s="191" t="s">
        <v>1243</v>
      </c>
      <c r="F16" s="192">
        <v>1</v>
      </c>
      <c r="G16" s="17"/>
      <c r="H16" s="17"/>
      <c r="I16" s="17">
        <v>1</v>
      </c>
      <c r="J16" s="17"/>
      <c r="K16" s="13">
        <f t="shared" si="3"/>
        <v>1</v>
      </c>
      <c r="L16" s="246"/>
      <c r="M16" s="209">
        <v>0</v>
      </c>
      <c r="N16" s="226" t="s">
        <v>1256</v>
      </c>
      <c r="O16" s="209"/>
      <c r="P16" s="226" t="s">
        <v>1256</v>
      </c>
      <c r="Q16" s="209">
        <v>1</v>
      </c>
      <c r="R16" s="226"/>
      <c r="S16" s="209"/>
      <c r="T16" s="216">
        <f t="shared" si="4"/>
        <v>1</v>
      </c>
      <c r="U16" s="217">
        <f t="shared" si="1"/>
        <v>1</v>
      </c>
      <c r="V16" s="420"/>
      <c r="W16" s="421"/>
      <c r="X16" s="422"/>
    </row>
    <row r="17" spans="1:24" ht="91.9" customHeight="1">
      <c r="A17" s="410"/>
      <c r="B17" s="411" t="s">
        <v>1257</v>
      </c>
      <c r="C17" s="196" t="s">
        <v>1258</v>
      </c>
      <c r="D17" s="195" t="s">
        <v>1259</v>
      </c>
      <c r="E17" s="191" t="s">
        <v>1243</v>
      </c>
      <c r="F17" s="192">
        <v>4</v>
      </c>
      <c r="G17" s="17">
        <v>1</v>
      </c>
      <c r="H17" s="17">
        <v>1</v>
      </c>
      <c r="I17" s="17">
        <v>1</v>
      </c>
      <c r="J17" s="17">
        <v>1</v>
      </c>
      <c r="K17" s="13">
        <f t="shared" si="3"/>
        <v>4</v>
      </c>
      <c r="L17" s="247" t="s">
        <v>1260</v>
      </c>
      <c r="M17" s="209">
        <v>1</v>
      </c>
      <c r="N17" s="257" t="s">
        <v>1261</v>
      </c>
      <c r="O17" s="209">
        <v>1</v>
      </c>
      <c r="P17" s="257" t="s">
        <v>1262</v>
      </c>
      <c r="Q17" s="209">
        <v>1</v>
      </c>
      <c r="R17" s="11"/>
      <c r="S17" s="209">
        <v>1</v>
      </c>
      <c r="T17" s="216">
        <f t="shared" si="4"/>
        <v>4</v>
      </c>
      <c r="U17" s="217">
        <f t="shared" si="1"/>
        <v>1</v>
      </c>
      <c r="V17" s="423"/>
      <c r="W17" s="424"/>
      <c r="X17" s="425"/>
    </row>
    <row r="18" spans="1:24" ht="114" customHeight="1">
      <c r="A18" s="410"/>
      <c r="B18" s="411"/>
      <c r="C18" s="196" t="s">
        <v>1263</v>
      </c>
      <c r="D18" s="195" t="s">
        <v>1264</v>
      </c>
      <c r="E18" s="191" t="s">
        <v>1265</v>
      </c>
      <c r="F18" s="192">
        <v>2</v>
      </c>
      <c r="G18" s="17"/>
      <c r="H18" s="17">
        <v>1</v>
      </c>
      <c r="I18" s="17"/>
      <c r="J18" s="17">
        <v>1</v>
      </c>
      <c r="K18" s="13">
        <f t="shared" si="3"/>
        <v>2</v>
      </c>
      <c r="L18" s="247"/>
      <c r="M18" s="209"/>
      <c r="N18" s="247" t="s">
        <v>1266</v>
      </c>
      <c r="O18" s="258">
        <v>0</v>
      </c>
      <c r="P18" s="226" t="s">
        <v>1267</v>
      </c>
      <c r="Q18" s="209">
        <v>2</v>
      </c>
      <c r="R18" s="11"/>
      <c r="S18" s="209"/>
      <c r="T18" s="216">
        <f t="shared" si="4"/>
        <v>2</v>
      </c>
      <c r="U18" s="217">
        <f t="shared" si="1"/>
        <v>1</v>
      </c>
      <c r="V18" s="426"/>
      <c r="W18" s="427"/>
      <c r="X18" s="428"/>
    </row>
    <row r="19" spans="1:24" ht="109.15" customHeight="1">
      <c r="A19" s="410" t="s">
        <v>1268</v>
      </c>
      <c r="B19" s="413" t="s">
        <v>1269</v>
      </c>
      <c r="C19" s="195" t="s">
        <v>1270</v>
      </c>
      <c r="D19" s="195" t="s">
        <v>1271</v>
      </c>
      <c r="E19" s="191" t="s">
        <v>1272</v>
      </c>
      <c r="F19" s="192">
        <v>3</v>
      </c>
      <c r="G19" s="17">
        <v>1</v>
      </c>
      <c r="H19" s="17">
        <v>1</v>
      </c>
      <c r="I19" s="17">
        <v>1</v>
      </c>
      <c r="J19" s="17">
        <v>1</v>
      </c>
      <c r="K19" s="13">
        <f t="shared" si="3"/>
        <v>4</v>
      </c>
      <c r="L19" s="246" t="s">
        <v>1273</v>
      </c>
      <c r="M19" s="209">
        <v>1</v>
      </c>
      <c r="N19" s="337" t="s">
        <v>1274</v>
      </c>
      <c r="O19" s="209">
        <v>1</v>
      </c>
      <c r="P19" s="211" t="s">
        <v>1275</v>
      </c>
      <c r="Q19" s="209">
        <v>1</v>
      </c>
      <c r="R19" s="69"/>
      <c r="S19" s="209"/>
      <c r="T19" s="216">
        <f t="shared" si="4"/>
        <v>3</v>
      </c>
      <c r="U19" s="217">
        <f t="shared" ref="U19:U22" si="5">T19/F19</f>
        <v>1</v>
      </c>
      <c r="V19" s="408"/>
      <c r="W19" s="409"/>
      <c r="X19" s="409"/>
    </row>
    <row r="20" spans="1:24" ht="91.15" customHeight="1">
      <c r="A20" s="410"/>
      <c r="B20" s="414"/>
      <c r="C20" s="195" t="s">
        <v>1276</v>
      </c>
      <c r="D20" s="195" t="s">
        <v>1277</v>
      </c>
      <c r="E20" s="191" t="s">
        <v>1278</v>
      </c>
      <c r="F20" s="192">
        <v>2</v>
      </c>
      <c r="G20" s="17"/>
      <c r="H20" s="17"/>
      <c r="I20" s="17">
        <v>1</v>
      </c>
      <c r="J20" s="17">
        <v>1</v>
      </c>
      <c r="K20" s="13">
        <v>2</v>
      </c>
      <c r="L20" s="246"/>
      <c r="M20" s="209"/>
      <c r="N20" s="249"/>
      <c r="O20" s="209"/>
      <c r="P20" s="249" t="s">
        <v>1279</v>
      </c>
      <c r="Q20" s="209">
        <v>1</v>
      </c>
      <c r="R20" s="69"/>
      <c r="S20" s="209">
        <v>1</v>
      </c>
      <c r="T20" s="216">
        <f>Q20+S20</f>
        <v>2</v>
      </c>
      <c r="U20" s="217">
        <f t="shared" si="5"/>
        <v>1</v>
      </c>
      <c r="V20" s="408"/>
      <c r="W20" s="409"/>
      <c r="X20" s="409"/>
    </row>
    <row r="21" spans="1:24" ht="106.9" customHeight="1">
      <c r="A21" s="410"/>
      <c r="B21" s="412" t="s">
        <v>1280</v>
      </c>
      <c r="C21" s="195" t="s">
        <v>1281</v>
      </c>
      <c r="D21" s="195" t="s">
        <v>1282</v>
      </c>
      <c r="E21" s="191" t="s">
        <v>1272</v>
      </c>
      <c r="F21" s="192">
        <v>4</v>
      </c>
      <c r="G21" s="17">
        <v>1</v>
      </c>
      <c r="H21" s="17">
        <v>1</v>
      </c>
      <c r="I21" s="17">
        <v>1</v>
      </c>
      <c r="J21" s="17">
        <v>1</v>
      </c>
      <c r="K21" s="13">
        <f t="shared" si="3"/>
        <v>4</v>
      </c>
      <c r="L21" s="246" t="s">
        <v>1283</v>
      </c>
      <c r="M21" s="209">
        <v>1</v>
      </c>
      <c r="N21" s="211" t="s">
        <v>1284</v>
      </c>
      <c r="O21" s="209">
        <v>1</v>
      </c>
      <c r="P21" s="226" t="s">
        <v>1285</v>
      </c>
      <c r="Q21" s="209">
        <v>1</v>
      </c>
      <c r="R21" s="69"/>
      <c r="S21" s="209">
        <v>1</v>
      </c>
      <c r="T21" s="216">
        <f t="shared" ref="T21:T22" si="6">M21+O21+Q21+S21</f>
        <v>4</v>
      </c>
      <c r="U21" s="217">
        <f t="shared" si="5"/>
        <v>1</v>
      </c>
      <c r="V21" s="408"/>
      <c r="W21" s="409"/>
      <c r="X21" s="409"/>
    </row>
    <row r="22" spans="1:24" ht="97.15" customHeight="1">
      <c r="A22" s="410"/>
      <c r="B22" s="412"/>
      <c r="C22" s="195" t="s">
        <v>1286</v>
      </c>
      <c r="D22" s="195" t="s">
        <v>1287</v>
      </c>
      <c r="E22" s="191" t="s">
        <v>1272</v>
      </c>
      <c r="F22" s="192">
        <v>2</v>
      </c>
      <c r="G22" s="17"/>
      <c r="H22" s="17">
        <v>1</v>
      </c>
      <c r="I22" s="17"/>
      <c r="J22" s="17">
        <v>1</v>
      </c>
      <c r="K22" s="13">
        <f t="shared" si="3"/>
        <v>2</v>
      </c>
      <c r="L22" s="248"/>
      <c r="M22" s="209"/>
      <c r="N22" s="226" t="s">
        <v>1288</v>
      </c>
      <c r="O22" s="209">
        <v>1</v>
      </c>
      <c r="P22" s="211" t="s">
        <v>1289</v>
      </c>
      <c r="Q22" s="209">
        <v>1</v>
      </c>
      <c r="R22" s="250"/>
      <c r="S22" s="209">
        <v>1</v>
      </c>
      <c r="T22" s="216">
        <f t="shared" si="6"/>
        <v>3</v>
      </c>
      <c r="U22" s="217">
        <f t="shared" si="5"/>
        <v>1.5</v>
      </c>
      <c r="V22" s="408"/>
      <c r="W22" s="409"/>
      <c r="X22" s="409"/>
    </row>
    <row r="23" spans="1:24" ht="104.45" hidden="1" customHeight="1">
      <c r="A23" s="410" t="s">
        <v>1290</v>
      </c>
      <c r="B23" s="194" t="s">
        <v>1291</v>
      </c>
      <c r="C23" s="195" t="s">
        <v>1292</v>
      </c>
      <c r="D23" s="195" t="s">
        <v>1293</v>
      </c>
      <c r="E23" s="191" t="s">
        <v>1278</v>
      </c>
      <c r="F23" s="192">
        <v>2</v>
      </c>
      <c r="G23" s="17">
        <v>1</v>
      </c>
      <c r="H23" s="17"/>
      <c r="I23" s="17">
        <v>1</v>
      </c>
      <c r="J23" s="17"/>
      <c r="K23" s="13">
        <f t="shared" si="3"/>
        <v>2</v>
      </c>
      <c r="L23" s="246" t="s">
        <v>1294</v>
      </c>
      <c r="M23" s="209">
        <v>1</v>
      </c>
      <c r="N23" s="246"/>
      <c r="O23" s="209"/>
      <c r="P23" s="246" t="s">
        <v>1295</v>
      </c>
      <c r="Q23" s="209">
        <v>0</v>
      </c>
      <c r="R23" s="250"/>
      <c r="S23" s="209"/>
      <c r="T23" s="216">
        <f>M23+O23+Q23+S23</f>
        <v>1</v>
      </c>
      <c r="U23" s="217">
        <f t="shared" si="1"/>
        <v>0.5</v>
      </c>
      <c r="V23" s="408"/>
      <c r="W23" s="409"/>
      <c r="X23" s="409"/>
    </row>
    <row r="24" spans="1:24" ht="81.599999999999994" customHeight="1">
      <c r="A24" s="410"/>
      <c r="B24" s="411" t="s">
        <v>1296</v>
      </c>
      <c r="C24" s="195" t="s">
        <v>1297</v>
      </c>
      <c r="D24" s="195" t="s">
        <v>1298</v>
      </c>
      <c r="E24" s="191" t="s">
        <v>1299</v>
      </c>
      <c r="F24" s="192">
        <v>2</v>
      </c>
      <c r="G24" s="17"/>
      <c r="H24" s="17">
        <v>1</v>
      </c>
      <c r="I24" s="17"/>
      <c r="J24" s="17">
        <v>1</v>
      </c>
      <c r="K24" s="13">
        <f t="shared" si="3"/>
        <v>2</v>
      </c>
      <c r="L24" s="248"/>
      <c r="M24" s="209"/>
      <c r="N24" s="247" t="s">
        <v>1300</v>
      </c>
      <c r="O24" s="209">
        <v>1</v>
      </c>
      <c r="P24" s="247" t="s">
        <v>1300</v>
      </c>
      <c r="Q24" s="209">
        <v>1</v>
      </c>
      <c r="R24" s="230"/>
      <c r="S24" s="209">
        <v>1</v>
      </c>
      <c r="T24" s="216">
        <f t="shared" ref="T24:T25" si="7">M24+O24+Q24+S24</f>
        <v>3</v>
      </c>
      <c r="U24" s="217">
        <f t="shared" ref="U24:U25" si="8">T24/F24</f>
        <v>1.5</v>
      </c>
      <c r="V24" s="408"/>
      <c r="W24" s="409"/>
      <c r="X24" s="409"/>
    </row>
    <row r="25" spans="1:24" ht="78.599999999999994" customHeight="1">
      <c r="A25" s="410"/>
      <c r="B25" s="411"/>
      <c r="C25" s="195" t="s">
        <v>1301</v>
      </c>
      <c r="D25" s="195" t="s">
        <v>1302</v>
      </c>
      <c r="E25" s="191" t="s">
        <v>1278</v>
      </c>
      <c r="F25" s="192">
        <v>2</v>
      </c>
      <c r="G25" s="17">
        <v>1</v>
      </c>
      <c r="H25" s="17"/>
      <c r="I25" s="17"/>
      <c r="J25" s="17">
        <v>1</v>
      </c>
      <c r="K25" s="13">
        <f t="shared" si="3"/>
        <v>2</v>
      </c>
      <c r="L25" s="246" t="s">
        <v>1303</v>
      </c>
      <c r="M25" s="209">
        <v>1</v>
      </c>
      <c r="N25" s="211" t="s">
        <v>1304</v>
      </c>
      <c r="O25" s="209"/>
      <c r="P25" s="251"/>
      <c r="Q25" s="209"/>
      <c r="R25" s="69"/>
      <c r="S25" s="209">
        <v>0</v>
      </c>
      <c r="T25" s="216">
        <f t="shared" si="7"/>
        <v>1</v>
      </c>
      <c r="U25" s="217">
        <f t="shared" si="8"/>
        <v>0.5</v>
      </c>
      <c r="V25" s="408"/>
      <c r="W25" s="409"/>
      <c r="X25" s="409"/>
    </row>
    <row r="26" spans="1:24" ht="71.45" customHeight="1">
      <c r="A26" s="410"/>
      <c r="B26" s="411"/>
      <c r="C26" s="195" t="s">
        <v>1305</v>
      </c>
      <c r="D26" s="195" t="s">
        <v>1306</v>
      </c>
      <c r="E26" s="191" t="s">
        <v>1278</v>
      </c>
      <c r="F26" s="192">
        <v>3</v>
      </c>
      <c r="G26" s="17"/>
      <c r="H26" s="17">
        <v>1</v>
      </c>
      <c r="I26" s="17">
        <v>1</v>
      </c>
      <c r="J26" s="17">
        <v>1</v>
      </c>
      <c r="K26" s="13">
        <f t="shared" si="3"/>
        <v>3</v>
      </c>
      <c r="L26" s="248"/>
      <c r="M26" s="209"/>
      <c r="N26" s="211" t="s">
        <v>1307</v>
      </c>
      <c r="O26" s="209"/>
      <c r="P26" s="247" t="s">
        <v>1308</v>
      </c>
      <c r="Q26" s="209">
        <v>2</v>
      </c>
      <c r="R26" s="250"/>
      <c r="S26" s="209">
        <v>0</v>
      </c>
      <c r="T26" s="216">
        <f t="shared" ref="T26" si="9">M26+O26+Q26+S26</f>
        <v>2</v>
      </c>
      <c r="U26" s="217">
        <f t="shared" ref="U26" si="10">T26/F26</f>
        <v>0.66666666666666663</v>
      </c>
      <c r="V26" s="408"/>
      <c r="W26" s="409"/>
      <c r="X26" s="409"/>
    </row>
    <row r="27" spans="1:24" ht="64.150000000000006" customHeight="1">
      <c r="A27" s="410"/>
      <c r="B27" s="412" t="s">
        <v>1309</v>
      </c>
      <c r="C27" s="195" t="s">
        <v>1310</v>
      </c>
      <c r="D27" s="195" t="s">
        <v>1311</v>
      </c>
      <c r="E27" s="191" t="s">
        <v>1278</v>
      </c>
      <c r="F27" s="192">
        <v>12</v>
      </c>
      <c r="G27" s="17">
        <v>3</v>
      </c>
      <c r="H27" s="17">
        <v>3</v>
      </c>
      <c r="I27" s="17">
        <v>3</v>
      </c>
      <c r="J27" s="17">
        <v>3</v>
      </c>
      <c r="K27" s="13">
        <f t="shared" si="3"/>
        <v>12</v>
      </c>
      <c r="L27" s="211" t="s">
        <v>1312</v>
      </c>
      <c r="M27" s="209">
        <v>3</v>
      </c>
      <c r="N27" s="211" t="s">
        <v>1313</v>
      </c>
      <c r="O27" s="209">
        <v>3</v>
      </c>
      <c r="P27" s="211" t="s">
        <v>1314</v>
      </c>
      <c r="Q27" s="209">
        <v>3</v>
      </c>
      <c r="R27" s="211"/>
      <c r="S27" s="209">
        <v>3</v>
      </c>
      <c r="T27" s="216">
        <f t="shared" ref="T27:T28" si="11">M27+O27+Q27+S27</f>
        <v>12</v>
      </c>
      <c r="U27" s="217">
        <f t="shared" ref="U27:U28" si="12">T27/F27</f>
        <v>1</v>
      </c>
      <c r="V27" s="408"/>
      <c r="W27" s="409"/>
      <c r="X27" s="409"/>
    </row>
    <row r="28" spans="1:24" ht="62.45" customHeight="1">
      <c r="A28" s="410"/>
      <c r="B28" s="412"/>
      <c r="C28" s="195" t="s">
        <v>1315</v>
      </c>
      <c r="D28" s="195" t="s">
        <v>1316</v>
      </c>
      <c r="E28" s="191" t="s">
        <v>1278</v>
      </c>
      <c r="F28" s="192">
        <v>12</v>
      </c>
      <c r="G28" s="17">
        <v>3</v>
      </c>
      <c r="H28" s="17">
        <v>3</v>
      </c>
      <c r="I28" s="17">
        <v>3</v>
      </c>
      <c r="J28" s="17">
        <v>3</v>
      </c>
      <c r="K28" s="13">
        <f t="shared" si="3"/>
        <v>12</v>
      </c>
      <c r="L28" s="211" t="s">
        <v>1312</v>
      </c>
      <c r="M28" s="209">
        <v>3</v>
      </c>
      <c r="N28" s="211" t="s">
        <v>1313</v>
      </c>
      <c r="O28" s="209">
        <v>3</v>
      </c>
      <c r="P28" s="211" t="s">
        <v>1314</v>
      </c>
      <c r="Q28" s="209">
        <v>3</v>
      </c>
      <c r="R28" s="211"/>
      <c r="S28" s="209">
        <v>3</v>
      </c>
      <c r="T28" s="216">
        <f t="shared" si="11"/>
        <v>12</v>
      </c>
      <c r="U28" s="217">
        <f t="shared" si="12"/>
        <v>1</v>
      </c>
      <c r="V28" s="408"/>
      <c r="W28" s="409"/>
      <c r="X28" s="409"/>
    </row>
    <row r="29" spans="1:24" ht="74.25" customHeight="1">
      <c r="A29" s="410"/>
      <c r="B29" s="194" t="s">
        <v>1317</v>
      </c>
      <c r="C29" s="195" t="s">
        <v>1318</v>
      </c>
      <c r="D29" s="252" t="s">
        <v>1319</v>
      </c>
      <c r="E29" s="191" t="s">
        <v>1320</v>
      </c>
      <c r="F29" s="339">
        <v>2429149818</v>
      </c>
      <c r="G29" s="17"/>
      <c r="H29" s="17"/>
      <c r="I29" s="17"/>
      <c r="J29" s="261">
        <v>2429149818</v>
      </c>
      <c r="K29" s="259">
        <f>J29</f>
        <v>2429149818</v>
      </c>
      <c r="L29" s="253"/>
      <c r="M29" s="209">
        <v>0</v>
      </c>
      <c r="N29" s="211"/>
      <c r="O29" s="340">
        <v>1612863919</v>
      </c>
      <c r="P29" s="253"/>
      <c r="Q29" s="209"/>
      <c r="R29" s="211"/>
      <c r="S29" s="209"/>
      <c r="T29" s="342">
        <f>O29</f>
        <v>1612863919</v>
      </c>
      <c r="U29" s="217">
        <f>T29/F29</f>
        <v>0.66396230773774367</v>
      </c>
      <c r="V29" s="408"/>
      <c r="W29" s="409"/>
      <c r="X29" s="409"/>
    </row>
    <row r="30" spans="1:24" hidden="1">
      <c r="U30" s="254">
        <f>AVERAGE(U10:U29)</f>
        <v>0.96653144872022057</v>
      </c>
    </row>
    <row r="36" spans="16:16">
      <c r="P36" s="341"/>
    </row>
  </sheetData>
  <autoFilter ref="A9:CZ30" xr:uid="{CABB6A11-7A0F-448D-B1A1-019AB7CDD3DB}">
    <filterColumn colId="9">
      <filters>
        <filter val="$ 2.429.149.818"/>
        <filter val="1,00"/>
        <filter val="3,00"/>
      </filters>
    </filterColumn>
    <filterColumn colId="21" showButton="0"/>
    <filterColumn colId="22" showButton="0"/>
  </autoFilter>
  <mergeCells count="43">
    <mergeCell ref="A1:V1"/>
    <mergeCell ref="B2:V2"/>
    <mergeCell ref="B3:V3"/>
    <mergeCell ref="B4:V4"/>
    <mergeCell ref="A5:A6"/>
    <mergeCell ref="C5:E5"/>
    <mergeCell ref="G5:H5"/>
    <mergeCell ref="J5:V5"/>
    <mergeCell ref="C6:E6"/>
    <mergeCell ref="G6:H6"/>
    <mergeCell ref="I6:V6"/>
    <mergeCell ref="B7:V7"/>
    <mergeCell ref="B8:V8"/>
    <mergeCell ref="V9:X9"/>
    <mergeCell ref="A10:A11"/>
    <mergeCell ref="V10:X10"/>
    <mergeCell ref="V11:X11"/>
    <mergeCell ref="V12:X12"/>
    <mergeCell ref="A13:A18"/>
    <mergeCell ref="V13:X13"/>
    <mergeCell ref="B15:B16"/>
    <mergeCell ref="V15:X15"/>
    <mergeCell ref="V16:X16"/>
    <mergeCell ref="B17:B18"/>
    <mergeCell ref="V17:X18"/>
    <mergeCell ref="B13:B14"/>
    <mergeCell ref="A19:A22"/>
    <mergeCell ref="V19:X19"/>
    <mergeCell ref="B21:B22"/>
    <mergeCell ref="V21:X21"/>
    <mergeCell ref="V22:X22"/>
    <mergeCell ref="B19:B20"/>
    <mergeCell ref="V20:X20"/>
    <mergeCell ref="V29:X29"/>
    <mergeCell ref="A23:A29"/>
    <mergeCell ref="V23:X23"/>
    <mergeCell ref="B24:B26"/>
    <mergeCell ref="V24:X24"/>
    <mergeCell ref="V25:X25"/>
    <mergeCell ref="V26:X26"/>
    <mergeCell ref="B27:B28"/>
    <mergeCell ref="V27:X27"/>
    <mergeCell ref="V28:X28"/>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17"/>
  <sheetViews>
    <sheetView zoomScaleNormal="100" workbookViewId="0">
      <selection activeCell="C17" sqref="C17"/>
    </sheetView>
  </sheetViews>
  <sheetFormatPr defaultColWidth="11.42578125" defaultRowHeight="14.45"/>
  <cols>
    <col min="1" max="1" width="6.5703125" customWidth="1"/>
    <col min="2" max="2" width="29.85546875" customWidth="1"/>
    <col min="3" max="3" width="82.85546875" customWidth="1"/>
  </cols>
  <sheetData>
    <row r="2" spans="2:3" ht="23.45" customHeight="1">
      <c r="B2" s="567" t="s">
        <v>1321</v>
      </c>
      <c r="C2" s="567"/>
    </row>
    <row r="3" spans="2:3">
      <c r="B3" s="568"/>
      <c r="C3" s="568"/>
    </row>
    <row r="4" spans="2:3" ht="15.6">
      <c r="B4" s="566" t="s">
        <v>1322</v>
      </c>
      <c r="C4" s="566"/>
    </row>
    <row r="5" spans="2:3" ht="70.5" customHeight="1">
      <c r="B5" s="569" t="s">
        <v>1323</v>
      </c>
      <c r="C5" s="569"/>
    </row>
    <row r="6" spans="2:3">
      <c r="B6" s="379" t="s">
        <v>1324</v>
      </c>
      <c r="C6" s="379"/>
    </row>
    <row r="7" spans="2:3" ht="15.6">
      <c r="B7" s="566" t="s">
        <v>1325</v>
      </c>
      <c r="C7" s="566"/>
    </row>
    <row r="8" spans="2:3" ht="15.6">
      <c r="B8" s="12" t="s">
        <v>1326</v>
      </c>
      <c r="C8" s="12" t="s">
        <v>1327</v>
      </c>
    </row>
    <row r="9" spans="2:3" ht="30">
      <c r="B9" s="131" t="s">
        <v>938</v>
      </c>
      <c r="C9" s="131" t="s">
        <v>1328</v>
      </c>
    </row>
    <row r="10" spans="2:3" ht="21" customHeight="1">
      <c r="B10" s="131" t="s">
        <v>1329</v>
      </c>
      <c r="C10" s="131" t="s">
        <v>1330</v>
      </c>
    </row>
    <row r="11" spans="2:3" ht="38.1" customHeight="1">
      <c r="B11" s="131" t="s">
        <v>1331</v>
      </c>
      <c r="C11" s="131" t="s">
        <v>1332</v>
      </c>
    </row>
    <row r="12" spans="2:3" ht="39.6" customHeight="1">
      <c r="B12" s="11" t="s">
        <v>934</v>
      </c>
      <c r="C12" s="11" t="s">
        <v>1333</v>
      </c>
    </row>
    <row r="13" spans="2:3" ht="39" customHeight="1">
      <c r="B13" s="11" t="s">
        <v>937</v>
      </c>
      <c r="C13" s="11" t="s">
        <v>1334</v>
      </c>
    </row>
    <row r="14" spans="2:3" ht="41.1" customHeight="1">
      <c r="B14" s="11" t="s">
        <v>1335</v>
      </c>
      <c r="C14" s="11" t="s">
        <v>1336</v>
      </c>
    </row>
    <row r="15" spans="2:3" ht="30" customHeight="1">
      <c r="B15" s="11" t="s">
        <v>1337</v>
      </c>
      <c r="C15" s="11" t="s">
        <v>1338</v>
      </c>
    </row>
    <row r="16" spans="2:3" ht="66" customHeight="1">
      <c r="B16" s="11" t="s">
        <v>1339</v>
      </c>
      <c r="C16" s="11" t="s">
        <v>1340</v>
      </c>
    </row>
    <row r="17" spans="2:3" ht="65.45" customHeight="1">
      <c r="B17" s="11" t="s">
        <v>1341</v>
      </c>
      <c r="C17" s="11" t="s">
        <v>1342</v>
      </c>
    </row>
  </sheetData>
  <mergeCells count="6">
    <mergeCell ref="B7:C7"/>
    <mergeCell ref="B2:C2"/>
    <mergeCell ref="B3:C3"/>
    <mergeCell ref="B4:C4"/>
    <mergeCell ref="B5:C5"/>
    <mergeCell ref="B6:C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6895B-A8E7-4814-8CAA-38D9CF1805B4}">
  <dimension ref="A1:AA14"/>
  <sheetViews>
    <sheetView zoomScale="80" zoomScaleNormal="80" workbookViewId="0">
      <selection activeCell="N10" sqref="N10"/>
    </sheetView>
  </sheetViews>
  <sheetFormatPr defaultColWidth="11.42578125" defaultRowHeight="12"/>
  <cols>
    <col min="1" max="1" width="21" style="3" customWidth="1"/>
    <col min="2" max="2" width="23.42578125" style="3" customWidth="1"/>
    <col min="3" max="3" width="15.42578125" style="3" customWidth="1"/>
    <col min="4" max="4" width="11.5703125" style="1" customWidth="1"/>
    <col min="5" max="6" width="16.85546875" style="1" customWidth="1"/>
    <col min="7" max="7" width="16.42578125" style="1" customWidth="1"/>
    <col min="8" max="8" width="18.140625" style="1" customWidth="1"/>
    <col min="9" max="9" width="10.5703125" style="4" customWidth="1"/>
    <col min="10" max="10" width="58.7109375" style="1" customWidth="1"/>
    <col min="11" max="11" width="16.85546875" style="1" customWidth="1"/>
    <col min="12" max="12" width="53.28515625" style="1" customWidth="1"/>
    <col min="13" max="13" width="17.42578125" style="1" customWidth="1"/>
    <col min="14" max="14" width="46.7109375" style="1" customWidth="1"/>
    <col min="15" max="15" width="17.7109375" style="1" customWidth="1"/>
    <col min="16" max="16" width="60.42578125" style="1" customWidth="1"/>
    <col min="17" max="17" width="21" style="1" customWidth="1"/>
    <col min="18" max="19" width="16.5703125" style="1" customWidth="1"/>
    <col min="20" max="20" width="49" style="1" customWidth="1"/>
    <col min="21" max="16384" width="11.42578125" style="1"/>
  </cols>
  <sheetData>
    <row r="1" spans="1:27" s="62" customFormat="1" ht="69" customHeight="1">
      <c r="A1" s="432" t="s">
        <v>0</v>
      </c>
      <c r="B1" s="432"/>
      <c r="C1" s="432"/>
      <c r="D1" s="432"/>
      <c r="E1" s="432"/>
      <c r="F1" s="432"/>
      <c r="G1" s="432"/>
      <c r="H1" s="432"/>
      <c r="I1" s="432"/>
      <c r="J1" s="432"/>
      <c r="K1" s="432"/>
      <c r="L1" s="432"/>
      <c r="M1" s="432"/>
      <c r="N1" s="432"/>
      <c r="O1" s="432"/>
      <c r="P1" s="432"/>
      <c r="Q1" s="432"/>
      <c r="R1" s="432"/>
      <c r="S1" s="432"/>
      <c r="T1" s="432"/>
    </row>
    <row r="2" spans="1:27" s="62" customFormat="1" ht="29.25" customHeight="1">
      <c r="A2" s="61" t="s">
        <v>1</v>
      </c>
      <c r="B2" s="375" t="s">
        <v>2</v>
      </c>
      <c r="C2" s="376"/>
      <c r="D2" s="376"/>
      <c r="E2" s="376"/>
      <c r="F2" s="376"/>
      <c r="G2" s="376"/>
      <c r="H2" s="376"/>
      <c r="I2" s="376"/>
      <c r="J2" s="376"/>
      <c r="K2" s="376"/>
      <c r="L2" s="376"/>
      <c r="M2" s="376"/>
      <c r="N2" s="376"/>
      <c r="O2" s="376"/>
      <c r="P2" s="376"/>
      <c r="Q2" s="376"/>
      <c r="R2" s="376"/>
      <c r="S2" s="376"/>
      <c r="T2" s="376"/>
    </row>
    <row r="3" spans="1:27" s="62" customFormat="1" ht="25.5" customHeight="1">
      <c r="A3" s="61" t="s">
        <v>3</v>
      </c>
      <c r="B3" s="375" t="s">
        <v>4</v>
      </c>
      <c r="C3" s="376"/>
      <c r="D3" s="376"/>
      <c r="E3" s="376"/>
      <c r="F3" s="376"/>
      <c r="G3" s="376"/>
      <c r="H3" s="376"/>
      <c r="I3" s="376"/>
      <c r="J3" s="376"/>
      <c r="K3" s="376"/>
      <c r="L3" s="376"/>
      <c r="M3" s="376"/>
      <c r="N3" s="376"/>
      <c r="O3" s="376"/>
      <c r="P3" s="376"/>
      <c r="Q3" s="376"/>
      <c r="R3" s="376"/>
      <c r="S3" s="376"/>
      <c r="T3" s="376"/>
    </row>
    <row r="4" spans="1:27" s="62" customFormat="1" ht="35.1" customHeight="1">
      <c r="A4" s="61" t="s">
        <v>5</v>
      </c>
      <c r="B4" s="433" t="s">
        <v>140</v>
      </c>
      <c r="C4" s="376"/>
      <c r="D4" s="376"/>
      <c r="E4" s="376"/>
      <c r="F4" s="376"/>
      <c r="G4" s="376"/>
      <c r="H4" s="376"/>
      <c r="I4" s="376"/>
      <c r="J4" s="376"/>
      <c r="K4" s="376"/>
      <c r="L4" s="376"/>
      <c r="M4" s="376"/>
      <c r="N4" s="376"/>
      <c r="O4" s="376"/>
      <c r="P4" s="376"/>
      <c r="Q4" s="376"/>
      <c r="R4" s="376"/>
      <c r="S4" s="376"/>
      <c r="T4" s="376"/>
    </row>
    <row r="5" spans="1:27" s="62" customFormat="1" ht="56.1" customHeight="1">
      <c r="A5" s="378" t="s">
        <v>7</v>
      </c>
      <c r="B5" s="61" t="s">
        <v>8</v>
      </c>
      <c r="C5" s="380" t="s">
        <v>141</v>
      </c>
      <c r="D5" s="381"/>
      <c r="E5" s="381"/>
      <c r="F5" s="382"/>
      <c r="G5" s="64" t="s">
        <v>10</v>
      </c>
      <c r="H5" s="379" t="s">
        <v>142</v>
      </c>
      <c r="I5" s="379"/>
      <c r="J5" s="61" t="s">
        <v>12</v>
      </c>
      <c r="K5" s="379" t="s">
        <v>142</v>
      </c>
      <c r="L5" s="379"/>
      <c r="M5" s="379"/>
      <c r="N5" s="379"/>
      <c r="O5" s="379"/>
      <c r="P5" s="379"/>
      <c r="Q5" s="379"/>
      <c r="R5" s="379"/>
      <c r="S5" s="379"/>
      <c r="T5" s="379"/>
    </row>
    <row r="6" spans="1:27" s="62" customFormat="1" ht="19.5" customHeight="1">
      <c r="A6" s="378"/>
      <c r="B6" s="61" t="s">
        <v>14</v>
      </c>
      <c r="C6" s="391" t="s">
        <v>15</v>
      </c>
      <c r="D6" s="392"/>
      <c r="E6" s="392"/>
      <c r="F6" s="393"/>
      <c r="G6" s="61" t="s">
        <v>16</v>
      </c>
      <c r="H6" s="407" t="s">
        <v>143</v>
      </c>
      <c r="I6" s="407"/>
      <c r="J6" s="431"/>
      <c r="K6" s="431"/>
      <c r="L6" s="431"/>
      <c r="M6" s="431"/>
      <c r="N6" s="431"/>
      <c r="O6" s="431"/>
      <c r="P6" s="431"/>
      <c r="Q6" s="431"/>
      <c r="R6" s="431"/>
      <c r="S6" s="431"/>
      <c r="T6" s="431"/>
    </row>
    <row r="7" spans="1:27" s="62" customFormat="1" ht="27.95" customHeight="1">
      <c r="A7" s="64" t="s">
        <v>144</v>
      </c>
      <c r="B7" s="394" t="s">
        <v>145</v>
      </c>
      <c r="C7" s="395"/>
      <c r="D7" s="395"/>
      <c r="E7" s="395"/>
      <c r="F7" s="395"/>
      <c r="G7" s="395"/>
      <c r="H7" s="395"/>
      <c r="I7" s="395"/>
      <c r="J7" s="395"/>
      <c r="K7" s="395"/>
      <c r="L7" s="395"/>
      <c r="M7" s="395"/>
      <c r="N7" s="395"/>
      <c r="O7" s="395"/>
      <c r="P7" s="395"/>
      <c r="Q7" s="395"/>
      <c r="R7" s="395"/>
      <c r="S7" s="395"/>
      <c r="T7" s="396"/>
      <c r="U7" s="1"/>
      <c r="V7" s="1"/>
      <c r="W7" s="1"/>
      <c r="X7" s="1"/>
      <c r="Y7" s="1"/>
      <c r="Z7" s="1"/>
      <c r="AA7" s="1"/>
    </row>
    <row r="8" spans="1:27" s="62" customFormat="1" ht="33" customHeight="1">
      <c r="A8" s="135" t="s">
        <v>20</v>
      </c>
      <c r="B8" s="375" t="s">
        <v>146</v>
      </c>
      <c r="C8" s="376"/>
      <c r="D8" s="376"/>
      <c r="E8" s="376"/>
      <c r="F8" s="376"/>
      <c r="G8" s="376"/>
      <c r="H8" s="376"/>
      <c r="I8" s="376"/>
      <c r="J8" s="376"/>
      <c r="K8" s="376"/>
      <c r="L8" s="376"/>
      <c r="M8" s="376"/>
      <c r="N8" s="376"/>
      <c r="O8" s="376"/>
      <c r="P8" s="376"/>
      <c r="Q8" s="376"/>
      <c r="R8" s="376"/>
      <c r="S8" s="376"/>
      <c r="T8" s="376"/>
      <c r="U8" s="1"/>
      <c r="V8" s="1"/>
      <c r="W8" s="1"/>
      <c r="X8" s="1"/>
      <c r="Y8" s="1"/>
      <c r="Z8" s="1"/>
      <c r="AA8" s="1"/>
    </row>
    <row r="9" spans="1:27" s="2" customFormat="1" ht="51.95" customHeight="1">
      <c r="A9" s="30" t="s">
        <v>22</v>
      </c>
      <c r="B9" s="30" t="s">
        <v>147</v>
      </c>
      <c r="C9" s="30" t="s">
        <v>148</v>
      </c>
      <c r="D9" s="30" t="s">
        <v>149</v>
      </c>
      <c r="E9" s="30" t="s">
        <v>150</v>
      </c>
      <c r="F9" s="30" t="s">
        <v>151</v>
      </c>
      <c r="G9" s="30" t="s">
        <v>152</v>
      </c>
      <c r="H9" s="30" t="s">
        <v>153</v>
      </c>
      <c r="I9" s="30" t="s">
        <v>154</v>
      </c>
      <c r="J9" s="30" t="s">
        <v>155</v>
      </c>
      <c r="K9" s="30" t="s">
        <v>156</v>
      </c>
      <c r="L9" s="30" t="s">
        <v>157</v>
      </c>
      <c r="M9" s="30" t="s">
        <v>158</v>
      </c>
      <c r="N9" s="30" t="s">
        <v>159</v>
      </c>
      <c r="O9" s="30" t="s">
        <v>158</v>
      </c>
      <c r="P9" s="30" t="s">
        <v>160</v>
      </c>
      <c r="Q9" s="30" t="s">
        <v>161</v>
      </c>
      <c r="R9" s="30" t="s">
        <v>162</v>
      </c>
      <c r="S9" s="30" t="s">
        <v>163</v>
      </c>
      <c r="T9" s="30" t="s">
        <v>164</v>
      </c>
    </row>
    <row r="10" spans="1:27" s="78" customFormat="1" ht="141" customHeight="1">
      <c r="A10" s="69" t="s">
        <v>165</v>
      </c>
      <c r="B10" s="206" t="s">
        <v>166</v>
      </c>
      <c r="C10" s="206" t="s">
        <v>167</v>
      </c>
      <c r="D10" s="207">
        <v>20000</v>
      </c>
      <c r="E10" s="220">
        <v>0</v>
      </c>
      <c r="F10" s="220">
        <v>0</v>
      </c>
      <c r="G10" s="220">
        <v>0</v>
      </c>
      <c r="H10" s="220">
        <v>20000</v>
      </c>
      <c r="I10" s="208">
        <f>(E10+F10+G10+H10)</f>
        <v>20000</v>
      </c>
      <c r="J10" s="264" t="s">
        <v>168</v>
      </c>
      <c r="K10" s="209">
        <v>294</v>
      </c>
      <c r="L10" s="264" t="s">
        <v>169</v>
      </c>
      <c r="M10" s="209">
        <v>809</v>
      </c>
      <c r="N10" s="69" t="s">
        <v>170</v>
      </c>
      <c r="O10" s="209">
        <v>2821</v>
      </c>
      <c r="P10" s="69" t="s">
        <v>171</v>
      </c>
      <c r="Q10" s="209">
        <v>1653</v>
      </c>
      <c r="R10" s="216">
        <f>K10+M10+O10+Q10</f>
        <v>5577</v>
      </c>
      <c r="S10" s="210">
        <f t="shared" ref="S10:S13" si="0">R10/D10</f>
        <v>0.27884999999999999</v>
      </c>
      <c r="T10" s="211"/>
    </row>
    <row r="11" spans="1:27" s="78" customFormat="1" ht="101.25" customHeight="1">
      <c r="A11" s="69" t="s">
        <v>165</v>
      </c>
      <c r="B11" s="206" t="s">
        <v>172</v>
      </c>
      <c r="C11" s="206" t="s">
        <v>167</v>
      </c>
      <c r="D11" s="207">
        <v>40000</v>
      </c>
      <c r="E11" s="220">
        <v>0</v>
      </c>
      <c r="F11" s="220">
        <v>0</v>
      </c>
      <c r="G11" s="220">
        <v>0</v>
      </c>
      <c r="H11" s="220">
        <v>40000</v>
      </c>
      <c r="I11" s="208">
        <f t="shared" ref="I11:I13" si="1">(E11+F11+G11+H11)</f>
        <v>40000</v>
      </c>
      <c r="J11" s="264" t="s">
        <v>173</v>
      </c>
      <c r="K11" s="209">
        <v>0</v>
      </c>
      <c r="L11" s="77" t="s">
        <v>174</v>
      </c>
      <c r="M11" s="209">
        <v>1235</v>
      </c>
      <c r="N11" s="69" t="s">
        <v>175</v>
      </c>
      <c r="O11" s="209">
        <v>3112</v>
      </c>
      <c r="P11" s="69" t="s">
        <v>176</v>
      </c>
      <c r="Q11" s="209">
        <v>24605</v>
      </c>
      <c r="R11" s="216">
        <f t="shared" ref="R11:R13" si="2">K11+M11+O11+Q11</f>
        <v>28952</v>
      </c>
      <c r="S11" s="210">
        <f t="shared" si="0"/>
        <v>0.7238</v>
      </c>
      <c r="T11" s="211"/>
    </row>
    <row r="12" spans="1:27" s="78" customFormat="1" ht="82.9" customHeight="1">
      <c r="A12" s="69" t="s">
        <v>165</v>
      </c>
      <c r="B12" s="206" t="s">
        <v>177</v>
      </c>
      <c r="C12" s="206" t="s">
        <v>167</v>
      </c>
      <c r="D12" s="207">
        <v>10000</v>
      </c>
      <c r="E12" s="220">
        <v>0</v>
      </c>
      <c r="F12" s="220">
        <v>0</v>
      </c>
      <c r="G12" s="220">
        <v>0</v>
      </c>
      <c r="H12" s="220">
        <v>10000</v>
      </c>
      <c r="I12" s="208">
        <f t="shared" si="1"/>
        <v>10000</v>
      </c>
      <c r="J12" s="77" t="s">
        <v>178</v>
      </c>
      <c r="K12" s="209">
        <v>257</v>
      </c>
      <c r="L12" s="264" t="s">
        <v>179</v>
      </c>
      <c r="M12" s="209">
        <v>774</v>
      </c>
      <c r="N12" s="264" t="s">
        <v>180</v>
      </c>
      <c r="O12" s="209">
        <v>630</v>
      </c>
      <c r="P12" s="69" t="s">
        <v>181</v>
      </c>
      <c r="Q12" s="209">
        <v>1117</v>
      </c>
      <c r="R12" s="216">
        <f t="shared" si="2"/>
        <v>2778</v>
      </c>
      <c r="S12" s="210">
        <f t="shared" si="0"/>
        <v>0.27779999999999999</v>
      </c>
      <c r="T12" s="219"/>
    </row>
    <row r="13" spans="1:27" s="78" customFormat="1" ht="138.6" customHeight="1">
      <c r="A13" s="69" t="s">
        <v>165</v>
      </c>
      <c r="B13" s="206" t="s">
        <v>182</v>
      </c>
      <c r="C13" s="206" t="s">
        <v>167</v>
      </c>
      <c r="D13" s="207">
        <v>40</v>
      </c>
      <c r="E13" s="220">
        <v>0</v>
      </c>
      <c r="F13" s="220">
        <v>0</v>
      </c>
      <c r="G13" s="220">
        <v>0</v>
      </c>
      <c r="H13" s="220">
        <v>40</v>
      </c>
      <c r="I13" s="208">
        <f t="shared" si="1"/>
        <v>40</v>
      </c>
      <c r="J13" s="264" t="s">
        <v>183</v>
      </c>
      <c r="K13" s="209">
        <v>5</v>
      </c>
      <c r="L13" s="77" t="s">
        <v>184</v>
      </c>
      <c r="M13" s="209">
        <v>13</v>
      </c>
      <c r="N13" s="69" t="s">
        <v>185</v>
      </c>
      <c r="O13" s="209">
        <v>11</v>
      </c>
      <c r="P13" s="69" t="s">
        <v>186</v>
      </c>
      <c r="Q13" s="209">
        <v>14</v>
      </c>
      <c r="R13" s="216">
        <f t="shared" si="2"/>
        <v>43</v>
      </c>
      <c r="S13" s="210">
        <f t="shared" si="0"/>
        <v>1.075</v>
      </c>
      <c r="T13" s="219"/>
    </row>
    <row r="14" spans="1:27" s="16" customFormat="1" ht="13.9">
      <c r="A14" s="18"/>
      <c r="B14" s="18"/>
      <c r="C14" s="18"/>
      <c r="I14" s="19"/>
    </row>
  </sheetData>
  <autoFilter ref="A9:T13" xr:uid="{00000000-0009-0000-0000-000000000000}"/>
  <mergeCells count="13">
    <mergeCell ref="J6:T6"/>
    <mergeCell ref="B7:T7"/>
    <mergeCell ref="B8:T8"/>
    <mergeCell ref="A1:T1"/>
    <mergeCell ref="B2:T2"/>
    <mergeCell ref="B3:T3"/>
    <mergeCell ref="B4:T4"/>
    <mergeCell ref="A5:A6"/>
    <mergeCell ref="C5:F5"/>
    <mergeCell ref="H5:I5"/>
    <mergeCell ref="K5:T5"/>
    <mergeCell ref="C6:F6"/>
    <mergeCell ref="H6:I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AB24"/>
  <sheetViews>
    <sheetView topLeftCell="A9" zoomScale="70" zoomScaleNormal="70" workbookViewId="0"/>
  </sheetViews>
  <sheetFormatPr defaultColWidth="11.42578125" defaultRowHeight="12"/>
  <cols>
    <col min="1" max="1" width="31.85546875" style="3" customWidth="1"/>
    <col min="2" max="2" width="27.85546875" style="3" customWidth="1"/>
    <col min="3" max="3" width="15.42578125" style="3" customWidth="1"/>
    <col min="4" max="4" width="9.85546875" style="1" customWidth="1"/>
    <col min="5" max="5" width="18.42578125" style="1" customWidth="1"/>
    <col min="6" max="6" width="18" style="1" customWidth="1"/>
    <col min="7" max="7" width="13.5703125" style="1" customWidth="1"/>
    <col min="8" max="8" width="18.140625" style="1" customWidth="1"/>
    <col min="9" max="9" width="17.42578125" style="4" customWidth="1"/>
    <col min="10" max="10" width="17.42578125" style="1" customWidth="1"/>
    <col min="11" max="11" width="18" style="1" customWidth="1"/>
    <col min="12" max="12" width="16.5703125" style="1" customWidth="1"/>
    <col min="13" max="13" width="13.85546875" style="1" customWidth="1"/>
    <col min="14" max="14" width="52.140625" style="1" customWidth="1"/>
    <col min="15" max="15" width="17.28515625" style="1" customWidth="1"/>
    <col min="16" max="16" width="17.5703125" style="1" customWidth="1"/>
    <col min="17" max="17" width="16.5703125" style="1" customWidth="1"/>
    <col min="18" max="18" width="12.28515625" style="1" customWidth="1"/>
    <col min="19" max="19" width="29.7109375" style="1" customWidth="1"/>
    <col min="20" max="16384" width="11.42578125" style="1"/>
  </cols>
  <sheetData>
    <row r="1" spans="1:28" s="62" customFormat="1" ht="73.5" customHeight="1">
      <c r="A1" s="432" t="s">
        <v>0</v>
      </c>
      <c r="B1" s="432"/>
      <c r="C1" s="432"/>
      <c r="D1" s="432"/>
      <c r="E1" s="432"/>
      <c r="F1" s="432"/>
      <c r="G1" s="432"/>
      <c r="H1" s="432"/>
      <c r="I1" s="432"/>
      <c r="J1" s="432"/>
      <c r="K1" s="432"/>
      <c r="L1" s="432"/>
      <c r="M1" s="432"/>
      <c r="N1" s="432"/>
      <c r="O1" s="432"/>
      <c r="P1" s="432"/>
      <c r="Q1" s="432"/>
      <c r="R1" s="432"/>
      <c r="S1" s="432"/>
      <c r="T1" s="432"/>
      <c r="U1" s="432"/>
      <c r="V1" s="432"/>
      <c r="W1" s="432"/>
    </row>
    <row r="2" spans="1:28" s="62" customFormat="1" ht="29.25" customHeight="1">
      <c r="A2" s="61" t="s">
        <v>1</v>
      </c>
      <c r="B2" s="434" t="s">
        <v>187</v>
      </c>
      <c r="C2" s="434"/>
      <c r="D2" s="434"/>
      <c r="E2" s="434"/>
      <c r="F2" s="434"/>
      <c r="G2" s="434"/>
      <c r="H2" s="434"/>
      <c r="I2" s="434"/>
      <c r="J2" s="434"/>
      <c r="K2" s="434"/>
      <c r="L2" s="434"/>
      <c r="M2" s="434"/>
      <c r="N2" s="434"/>
      <c r="O2" s="434"/>
      <c r="P2" s="434"/>
      <c r="Q2" s="434"/>
      <c r="R2" s="434"/>
      <c r="S2" s="434"/>
      <c r="T2" s="434"/>
      <c r="U2" s="434"/>
      <c r="V2" s="434"/>
      <c r="W2" s="434"/>
    </row>
    <row r="3" spans="1:28" s="62" customFormat="1" ht="23.25" customHeight="1">
      <c r="A3" s="61" t="s">
        <v>3</v>
      </c>
      <c r="B3" s="434" t="s">
        <v>4</v>
      </c>
      <c r="C3" s="434"/>
      <c r="D3" s="434"/>
      <c r="E3" s="434"/>
      <c r="F3" s="434"/>
      <c r="G3" s="434"/>
      <c r="H3" s="434"/>
      <c r="I3" s="434"/>
      <c r="J3" s="434"/>
      <c r="K3" s="434"/>
      <c r="L3" s="434"/>
      <c r="M3" s="434"/>
      <c r="N3" s="434"/>
      <c r="O3" s="434"/>
      <c r="P3" s="434"/>
      <c r="Q3" s="434"/>
      <c r="R3" s="434"/>
      <c r="S3" s="434"/>
      <c r="T3" s="434"/>
      <c r="U3" s="434"/>
      <c r="V3" s="434"/>
      <c r="W3" s="434"/>
    </row>
    <row r="4" spans="1:28" s="62" customFormat="1" ht="21.75" customHeight="1">
      <c r="A4" s="61" t="s">
        <v>5</v>
      </c>
      <c r="B4" s="434" t="s">
        <v>188</v>
      </c>
      <c r="C4" s="434"/>
      <c r="D4" s="434"/>
      <c r="E4" s="434"/>
      <c r="F4" s="434"/>
      <c r="G4" s="434"/>
      <c r="H4" s="434"/>
      <c r="I4" s="434"/>
      <c r="J4" s="434"/>
      <c r="K4" s="434"/>
      <c r="L4" s="434"/>
      <c r="M4" s="434"/>
      <c r="N4" s="434"/>
      <c r="O4" s="434"/>
      <c r="P4" s="434"/>
      <c r="Q4" s="434"/>
      <c r="R4" s="434"/>
      <c r="S4" s="434"/>
      <c r="T4" s="434"/>
      <c r="U4" s="434"/>
      <c r="V4" s="434"/>
      <c r="W4" s="434"/>
    </row>
    <row r="5" spans="1:28" s="62" customFormat="1" ht="35.450000000000003" customHeight="1">
      <c r="A5" s="378" t="s">
        <v>7</v>
      </c>
      <c r="B5" s="61" t="s">
        <v>8</v>
      </c>
      <c r="C5" s="409" t="s">
        <v>189</v>
      </c>
      <c r="D5" s="409"/>
      <c r="E5" s="409"/>
      <c r="F5" s="64" t="s">
        <v>10</v>
      </c>
      <c r="G5" s="409" t="s">
        <v>190</v>
      </c>
      <c r="H5" s="409"/>
      <c r="I5" s="61" t="s">
        <v>12</v>
      </c>
      <c r="J5" s="379"/>
      <c r="K5" s="379"/>
      <c r="L5" s="379"/>
      <c r="M5" s="379"/>
      <c r="N5" s="379"/>
      <c r="O5" s="379"/>
      <c r="P5" s="379"/>
      <c r="Q5" s="379"/>
      <c r="R5" s="379"/>
      <c r="S5" s="379"/>
      <c r="T5" s="379"/>
      <c r="U5" s="379"/>
      <c r="V5" s="379"/>
      <c r="W5" s="379"/>
    </row>
    <row r="6" spans="1:28" s="62" customFormat="1" ht="27.75" customHeight="1">
      <c r="A6" s="378"/>
      <c r="B6" s="61" t="s">
        <v>14</v>
      </c>
      <c r="C6" s="406" t="s">
        <v>15</v>
      </c>
      <c r="D6" s="406"/>
      <c r="E6" s="61" t="s">
        <v>16</v>
      </c>
      <c r="F6" s="435" t="s">
        <v>17</v>
      </c>
      <c r="G6" s="435"/>
      <c r="H6" s="435"/>
      <c r="I6" s="435"/>
      <c r="J6" s="435"/>
      <c r="K6" s="435"/>
      <c r="L6" s="435"/>
      <c r="M6" s="435"/>
      <c r="N6" s="435"/>
      <c r="O6" s="435"/>
      <c r="P6" s="435"/>
      <c r="Q6" s="435"/>
      <c r="R6" s="435"/>
      <c r="S6" s="435"/>
      <c r="T6" s="435"/>
      <c r="U6" s="435"/>
      <c r="V6" s="435"/>
      <c r="W6" s="435"/>
    </row>
    <row r="7" spans="1:28" s="62" customFormat="1" ht="27.75" customHeight="1">
      <c r="A7" s="64" t="s">
        <v>144</v>
      </c>
      <c r="B7" s="394" t="s">
        <v>191</v>
      </c>
      <c r="C7" s="395"/>
      <c r="D7" s="395"/>
      <c r="E7" s="395"/>
      <c r="F7" s="395"/>
      <c r="G7" s="395"/>
      <c r="H7" s="395"/>
      <c r="I7" s="395"/>
      <c r="J7" s="395"/>
      <c r="K7" s="395"/>
      <c r="L7" s="395"/>
      <c r="M7" s="395"/>
      <c r="N7" s="395"/>
      <c r="O7" s="395"/>
      <c r="P7" s="395"/>
      <c r="Q7" s="395"/>
      <c r="R7" s="395"/>
      <c r="S7" s="395"/>
      <c r="T7" s="395"/>
      <c r="U7" s="40"/>
      <c r="V7" s="40"/>
      <c r="W7" s="40"/>
      <c r="X7" s="41"/>
      <c r="Y7" s="41"/>
      <c r="Z7" s="41"/>
      <c r="AA7" s="41"/>
      <c r="AB7" s="41"/>
    </row>
    <row r="8" spans="1:28" ht="39" customHeight="1">
      <c r="A8" s="44" t="s">
        <v>192</v>
      </c>
      <c r="B8" s="381" t="s">
        <v>193</v>
      </c>
      <c r="C8" s="381"/>
      <c r="D8" s="381"/>
      <c r="E8" s="381"/>
      <c r="F8" s="381"/>
      <c r="G8" s="381"/>
      <c r="H8" s="381"/>
      <c r="I8" s="381"/>
      <c r="J8" s="381"/>
      <c r="K8" s="381"/>
      <c r="L8" s="381"/>
      <c r="M8" s="381"/>
      <c r="N8" s="381"/>
    </row>
    <row r="9" spans="1:28" ht="41.45">
      <c r="A9" s="34" t="s">
        <v>22</v>
      </c>
      <c r="B9" s="34" t="s">
        <v>147</v>
      </c>
      <c r="C9" s="38" t="s">
        <v>148</v>
      </c>
      <c r="D9" s="38" t="s">
        <v>194</v>
      </c>
      <c r="E9" s="38" t="s">
        <v>195</v>
      </c>
      <c r="F9" s="38" t="s">
        <v>196</v>
      </c>
      <c r="G9" s="34" t="s">
        <v>154</v>
      </c>
      <c r="H9" s="34" t="s">
        <v>197</v>
      </c>
      <c r="I9" s="34" t="s">
        <v>198</v>
      </c>
      <c r="J9" s="34" t="s">
        <v>199</v>
      </c>
      <c r="K9" s="34" t="s">
        <v>200</v>
      </c>
      <c r="L9" s="34" t="s">
        <v>162</v>
      </c>
      <c r="M9" s="34" t="s">
        <v>201</v>
      </c>
      <c r="N9" s="34" t="s">
        <v>202</v>
      </c>
    </row>
    <row r="10" spans="1:28" ht="137.44999999999999" customHeight="1">
      <c r="A10" s="35" t="s">
        <v>203</v>
      </c>
      <c r="B10" s="6" t="s">
        <v>204</v>
      </c>
      <c r="C10" s="6" t="s">
        <v>205</v>
      </c>
      <c r="D10" s="20">
        <v>1</v>
      </c>
      <c r="E10" s="39">
        <v>0</v>
      </c>
      <c r="F10" s="39">
        <v>1</v>
      </c>
      <c r="G10" s="10">
        <f>(E10+F10)</f>
        <v>1</v>
      </c>
      <c r="H10" s="20">
        <v>0</v>
      </c>
      <c r="I10" s="36">
        <v>0</v>
      </c>
      <c r="J10" s="20">
        <v>1</v>
      </c>
      <c r="K10" s="36">
        <v>1</v>
      </c>
      <c r="L10" s="36">
        <f t="shared" ref="L10:L18" si="0">+SUM(H10+J10)</f>
        <v>1</v>
      </c>
      <c r="M10" s="36">
        <f t="shared" ref="M10:M24" si="1">+H10+J10/D10</f>
        <v>1</v>
      </c>
      <c r="N10" s="33" t="s">
        <v>206</v>
      </c>
    </row>
    <row r="11" spans="1:28" ht="216.95" customHeight="1">
      <c r="A11" s="35" t="s">
        <v>203</v>
      </c>
      <c r="B11" s="6" t="s">
        <v>207</v>
      </c>
      <c r="C11" s="6" t="s">
        <v>205</v>
      </c>
      <c r="D11" s="20">
        <v>1</v>
      </c>
      <c r="E11" s="39">
        <v>0</v>
      </c>
      <c r="F11" s="39">
        <v>1</v>
      </c>
      <c r="G11" s="10">
        <f>(E11+F11)</f>
        <v>1</v>
      </c>
      <c r="H11" s="20">
        <v>0</v>
      </c>
      <c r="I11" s="36">
        <v>0</v>
      </c>
      <c r="J11" s="20">
        <v>1</v>
      </c>
      <c r="K11" s="36">
        <v>1</v>
      </c>
      <c r="L11" s="36">
        <f t="shared" si="0"/>
        <v>1</v>
      </c>
      <c r="M11" s="36">
        <f t="shared" si="1"/>
        <v>1</v>
      </c>
      <c r="N11" s="33" t="s">
        <v>208</v>
      </c>
    </row>
    <row r="12" spans="1:28" ht="220.9">
      <c r="A12" s="35" t="s">
        <v>203</v>
      </c>
      <c r="B12" s="37" t="s">
        <v>209</v>
      </c>
      <c r="C12" s="6" t="s">
        <v>205</v>
      </c>
      <c r="D12" s="20">
        <v>1</v>
      </c>
      <c r="E12" s="39">
        <v>0</v>
      </c>
      <c r="F12" s="39">
        <v>1</v>
      </c>
      <c r="G12" s="10">
        <f t="shared" ref="G12:G14" si="2">(E12+F12)</f>
        <v>1</v>
      </c>
      <c r="H12" s="20">
        <v>0</v>
      </c>
      <c r="I12" s="36">
        <v>0</v>
      </c>
      <c r="J12" s="20">
        <v>1</v>
      </c>
      <c r="K12" s="36">
        <v>1</v>
      </c>
      <c r="L12" s="36">
        <f t="shared" si="0"/>
        <v>1</v>
      </c>
      <c r="M12" s="36">
        <f t="shared" si="1"/>
        <v>1</v>
      </c>
      <c r="N12" s="33" t="s">
        <v>210</v>
      </c>
    </row>
    <row r="13" spans="1:28" ht="243.6" customHeight="1">
      <c r="A13" s="35" t="s">
        <v>203</v>
      </c>
      <c r="B13" s="37" t="s">
        <v>211</v>
      </c>
      <c r="C13" s="6" t="s">
        <v>205</v>
      </c>
      <c r="D13" s="20">
        <v>1</v>
      </c>
      <c r="E13" s="39">
        <v>0</v>
      </c>
      <c r="F13" s="39">
        <v>1</v>
      </c>
      <c r="G13" s="10">
        <f t="shared" si="2"/>
        <v>1</v>
      </c>
      <c r="H13" s="20">
        <v>0</v>
      </c>
      <c r="I13" s="36">
        <v>0</v>
      </c>
      <c r="J13" s="20">
        <v>0.2</v>
      </c>
      <c r="K13" s="36">
        <v>0.2</v>
      </c>
      <c r="L13" s="36">
        <f t="shared" si="0"/>
        <v>0.2</v>
      </c>
      <c r="M13" s="36">
        <f>+H13+J13/D13</f>
        <v>0.2</v>
      </c>
      <c r="N13" s="33" t="s">
        <v>212</v>
      </c>
    </row>
    <row r="14" spans="1:28" ht="192.6" customHeight="1">
      <c r="A14" s="35" t="s">
        <v>203</v>
      </c>
      <c r="B14" s="6" t="s">
        <v>213</v>
      </c>
      <c r="C14" s="6" t="s">
        <v>205</v>
      </c>
      <c r="D14" s="20">
        <v>1</v>
      </c>
      <c r="E14" s="39">
        <v>0</v>
      </c>
      <c r="F14" s="39">
        <v>1</v>
      </c>
      <c r="G14" s="10">
        <f t="shared" si="2"/>
        <v>1</v>
      </c>
      <c r="H14" s="20">
        <v>0</v>
      </c>
      <c r="I14" s="36">
        <v>0</v>
      </c>
      <c r="J14" s="20">
        <v>0.33</v>
      </c>
      <c r="K14" s="36">
        <v>0.33</v>
      </c>
      <c r="L14" s="36">
        <f t="shared" si="0"/>
        <v>0.33</v>
      </c>
      <c r="M14" s="36">
        <f t="shared" si="1"/>
        <v>0.33</v>
      </c>
      <c r="N14" s="33" t="s">
        <v>214</v>
      </c>
    </row>
    <row r="15" spans="1:28" ht="129.94999999999999" customHeight="1">
      <c r="A15" s="35" t="s">
        <v>203</v>
      </c>
      <c r="B15" s="6" t="s">
        <v>215</v>
      </c>
      <c r="C15" s="6" t="s">
        <v>205</v>
      </c>
      <c r="D15" s="20">
        <v>1</v>
      </c>
      <c r="E15" s="39">
        <v>0</v>
      </c>
      <c r="F15" s="39">
        <v>1</v>
      </c>
      <c r="G15" s="10">
        <f>(E15+F15)</f>
        <v>1</v>
      </c>
      <c r="H15" s="20">
        <v>0</v>
      </c>
      <c r="I15" s="36">
        <v>0</v>
      </c>
      <c r="J15" s="20">
        <v>0</v>
      </c>
      <c r="K15" s="36">
        <v>0</v>
      </c>
      <c r="L15" s="36">
        <f t="shared" si="0"/>
        <v>0</v>
      </c>
      <c r="M15" s="36">
        <f t="shared" si="1"/>
        <v>0</v>
      </c>
      <c r="N15" s="33" t="s">
        <v>216</v>
      </c>
    </row>
    <row r="16" spans="1:28" ht="132.94999999999999" customHeight="1">
      <c r="A16" s="35" t="s">
        <v>203</v>
      </c>
      <c r="B16" s="6" t="s">
        <v>217</v>
      </c>
      <c r="C16" s="6" t="s">
        <v>205</v>
      </c>
      <c r="D16" s="20">
        <v>1</v>
      </c>
      <c r="E16" s="39">
        <v>0</v>
      </c>
      <c r="F16" s="39">
        <v>1</v>
      </c>
      <c r="G16" s="10">
        <f>(E16+F16)</f>
        <v>1</v>
      </c>
      <c r="H16" s="20">
        <v>0</v>
      </c>
      <c r="I16" s="36">
        <v>0</v>
      </c>
      <c r="J16" s="20">
        <v>1</v>
      </c>
      <c r="K16" s="36">
        <v>1</v>
      </c>
      <c r="L16" s="36">
        <f t="shared" si="0"/>
        <v>1</v>
      </c>
      <c r="M16" s="36">
        <f t="shared" si="1"/>
        <v>1</v>
      </c>
      <c r="N16" s="33" t="s">
        <v>218</v>
      </c>
    </row>
    <row r="17" spans="1:14" ht="123" customHeight="1">
      <c r="A17" s="35" t="s">
        <v>203</v>
      </c>
      <c r="B17" s="6" t="s">
        <v>219</v>
      </c>
      <c r="C17" s="6" t="s">
        <v>205</v>
      </c>
      <c r="D17" s="20">
        <v>1</v>
      </c>
      <c r="E17" s="39">
        <v>0</v>
      </c>
      <c r="F17" s="39">
        <v>1</v>
      </c>
      <c r="G17" s="10">
        <f t="shared" ref="G17:G24" si="3">(E17+F17)</f>
        <v>1</v>
      </c>
      <c r="H17" s="20">
        <v>0</v>
      </c>
      <c r="I17" s="36">
        <v>0</v>
      </c>
      <c r="J17" s="20">
        <v>1</v>
      </c>
      <c r="K17" s="36">
        <v>1</v>
      </c>
      <c r="L17" s="36">
        <f t="shared" si="0"/>
        <v>1</v>
      </c>
      <c r="M17" s="36">
        <v>1</v>
      </c>
      <c r="N17" s="33" t="s">
        <v>220</v>
      </c>
    </row>
    <row r="18" spans="1:14" ht="138.6" customHeight="1">
      <c r="A18" s="35" t="s">
        <v>203</v>
      </c>
      <c r="B18" s="6" t="s">
        <v>221</v>
      </c>
      <c r="C18" s="6" t="s">
        <v>205</v>
      </c>
      <c r="D18" s="20">
        <v>1</v>
      </c>
      <c r="E18" s="39">
        <v>0</v>
      </c>
      <c r="F18" s="39">
        <v>1</v>
      </c>
      <c r="G18" s="10">
        <f t="shared" si="3"/>
        <v>1</v>
      </c>
      <c r="H18" s="20">
        <v>0</v>
      </c>
      <c r="I18" s="36">
        <v>0</v>
      </c>
      <c r="J18" s="20">
        <v>1</v>
      </c>
      <c r="K18" s="36">
        <v>1</v>
      </c>
      <c r="L18" s="36">
        <f t="shared" si="0"/>
        <v>1</v>
      </c>
      <c r="M18" s="36">
        <f t="shared" si="1"/>
        <v>1</v>
      </c>
      <c r="N18" s="33" t="s">
        <v>222</v>
      </c>
    </row>
    <row r="19" spans="1:14" ht="114.6" customHeight="1">
      <c r="A19" s="35" t="s">
        <v>203</v>
      </c>
      <c r="B19" s="6" t="s">
        <v>223</v>
      </c>
      <c r="C19" s="6" t="s">
        <v>205</v>
      </c>
      <c r="D19" s="20">
        <v>1</v>
      </c>
      <c r="E19" s="39">
        <v>0</v>
      </c>
      <c r="F19" s="39">
        <v>1</v>
      </c>
      <c r="G19" s="10">
        <f t="shared" si="3"/>
        <v>1</v>
      </c>
      <c r="H19" s="20">
        <v>0</v>
      </c>
      <c r="I19" s="36">
        <v>0</v>
      </c>
      <c r="J19" s="20">
        <v>1</v>
      </c>
      <c r="K19" s="36">
        <v>1</v>
      </c>
      <c r="L19" s="36">
        <v>1</v>
      </c>
      <c r="M19" s="36">
        <f t="shared" si="1"/>
        <v>1</v>
      </c>
      <c r="N19" s="33" t="s">
        <v>224</v>
      </c>
    </row>
    <row r="20" spans="1:14" ht="156.94999999999999" customHeight="1">
      <c r="A20" s="35" t="s">
        <v>203</v>
      </c>
      <c r="B20" s="6" t="s">
        <v>225</v>
      </c>
      <c r="C20" s="6" t="s">
        <v>205</v>
      </c>
      <c r="D20" s="20">
        <v>1</v>
      </c>
      <c r="E20" s="39">
        <v>0</v>
      </c>
      <c r="F20" s="39">
        <v>1</v>
      </c>
      <c r="G20" s="10">
        <f t="shared" si="3"/>
        <v>1</v>
      </c>
      <c r="H20" s="20">
        <v>0</v>
      </c>
      <c r="I20" s="36">
        <v>0</v>
      </c>
      <c r="J20" s="20">
        <v>0</v>
      </c>
      <c r="K20" s="36">
        <v>0</v>
      </c>
      <c r="L20" s="36">
        <v>0</v>
      </c>
      <c r="M20" s="36">
        <f t="shared" si="1"/>
        <v>0</v>
      </c>
      <c r="N20" s="33" t="s">
        <v>226</v>
      </c>
    </row>
    <row r="21" spans="1:14" ht="96.6">
      <c r="A21" s="35" t="s">
        <v>227</v>
      </c>
      <c r="B21" s="6" t="s">
        <v>228</v>
      </c>
      <c r="C21" s="6" t="s">
        <v>205</v>
      </c>
      <c r="D21" s="20">
        <v>1</v>
      </c>
      <c r="E21" s="39">
        <v>0</v>
      </c>
      <c r="F21" s="39">
        <v>1</v>
      </c>
      <c r="G21" s="10">
        <f t="shared" si="3"/>
        <v>1</v>
      </c>
      <c r="H21" s="20">
        <v>0</v>
      </c>
      <c r="I21" s="36">
        <v>0</v>
      </c>
      <c r="J21" s="20">
        <v>1</v>
      </c>
      <c r="K21" s="36">
        <v>1</v>
      </c>
      <c r="L21" s="36">
        <v>1</v>
      </c>
      <c r="M21" s="36">
        <f t="shared" si="1"/>
        <v>1</v>
      </c>
      <c r="N21" s="33" t="s">
        <v>229</v>
      </c>
    </row>
    <row r="22" spans="1:14" ht="96.95" customHeight="1">
      <c r="A22" s="35" t="s">
        <v>227</v>
      </c>
      <c r="B22" s="6" t="s">
        <v>230</v>
      </c>
      <c r="C22" s="6" t="s">
        <v>205</v>
      </c>
      <c r="D22" s="20">
        <v>1</v>
      </c>
      <c r="E22" s="39">
        <v>0</v>
      </c>
      <c r="F22" s="39">
        <v>1</v>
      </c>
      <c r="G22" s="10">
        <f t="shared" si="3"/>
        <v>1</v>
      </c>
      <c r="H22" s="20"/>
      <c r="I22" s="36">
        <v>0</v>
      </c>
      <c r="J22" s="20">
        <v>1</v>
      </c>
      <c r="K22" s="36">
        <v>1</v>
      </c>
      <c r="L22" s="36">
        <v>1</v>
      </c>
      <c r="M22" s="36">
        <f t="shared" si="1"/>
        <v>1</v>
      </c>
      <c r="N22" s="33" t="s">
        <v>231</v>
      </c>
    </row>
    <row r="23" spans="1:14" ht="179.45">
      <c r="A23" s="35" t="s">
        <v>227</v>
      </c>
      <c r="B23" s="6" t="s">
        <v>232</v>
      </c>
      <c r="C23" s="6" t="s">
        <v>205</v>
      </c>
      <c r="D23" s="20">
        <v>1</v>
      </c>
      <c r="E23" s="39">
        <v>0</v>
      </c>
      <c r="F23" s="39">
        <v>1</v>
      </c>
      <c r="G23" s="10">
        <f t="shared" si="3"/>
        <v>1</v>
      </c>
      <c r="H23" s="20">
        <v>0</v>
      </c>
      <c r="I23" s="36">
        <v>0</v>
      </c>
      <c r="J23" s="20">
        <v>1</v>
      </c>
      <c r="K23" s="36">
        <v>1</v>
      </c>
      <c r="L23" s="36">
        <v>1</v>
      </c>
      <c r="M23" s="36">
        <f>+H23+J23/D23</f>
        <v>1</v>
      </c>
      <c r="N23" s="33" t="s">
        <v>233</v>
      </c>
    </row>
    <row r="24" spans="1:14" ht="193.15">
      <c r="A24" s="35" t="s">
        <v>227</v>
      </c>
      <c r="B24" s="6" t="s">
        <v>234</v>
      </c>
      <c r="C24" s="6" t="s">
        <v>205</v>
      </c>
      <c r="D24" s="20">
        <v>1</v>
      </c>
      <c r="E24" s="39">
        <v>0</v>
      </c>
      <c r="F24" s="39">
        <v>1</v>
      </c>
      <c r="G24" s="10">
        <f t="shared" si="3"/>
        <v>1</v>
      </c>
      <c r="H24" s="20">
        <v>0</v>
      </c>
      <c r="I24" s="36">
        <v>0</v>
      </c>
      <c r="J24" s="20">
        <v>1</v>
      </c>
      <c r="K24" s="36">
        <v>1</v>
      </c>
      <c r="L24" s="36">
        <v>1</v>
      </c>
      <c r="M24" s="36">
        <f t="shared" si="1"/>
        <v>1</v>
      </c>
      <c r="N24" s="33" t="s">
        <v>235</v>
      </c>
    </row>
  </sheetData>
  <mergeCells count="12">
    <mergeCell ref="B7:T7"/>
    <mergeCell ref="B8:N8"/>
    <mergeCell ref="A1:W1"/>
    <mergeCell ref="B2:W2"/>
    <mergeCell ref="B3:W3"/>
    <mergeCell ref="B4:W4"/>
    <mergeCell ref="A5:A6"/>
    <mergeCell ref="C5:E5"/>
    <mergeCell ref="G5:H5"/>
    <mergeCell ref="J5:W5"/>
    <mergeCell ref="C6:D6"/>
    <mergeCell ref="F6:W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FE6FF"/>
  </sheetPr>
  <dimension ref="A1:X17"/>
  <sheetViews>
    <sheetView topLeftCell="A7" zoomScale="60" zoomScaleNormal="60" workbookViewId="0">
      <selection activeCell="B7" sqref="B7:Q7"/>
    </sheetView>
  </sheetViews>
  <sheetFormatPr defaultColWidth="11.42578125" defaultRowHeight="13.15"/>
  <cols>
    <col min="1" max="1" width="37.7109375" style="3" customWidth="1"/>
    <col min="2" max="2" width="28.42578125" style="3" bestFit="1" customWidth="1"/>
    <col min="3" max="3" width="14.140625" style="3" customWidth="1"/>
    <col min="4" max="4" width="11.140625" style="1" customWidth="1"/>
    <col min="5" max="5" width="14.140625" style="1" customWidth="1"/>
    <col min="6" max="6" width="13.85546875" style="1" customWidth="1"/>
    <col min="7" max="7" width="13.7109375" style="1" customWidth="1"/>
    <col min="8" max="8" width="13.42578125" style="1" customWidth="1"/>
    <col min="9" max="9" width="9.85546875" style="4" customWidth="1"/>
    <col min="10" max="10" width="17.5703125" style="1" customWidth="1"/>
    <col min="11" max="11" width="18.28515625" style="1" customWidth="1"/>
    <col min="12" max="12" width="17.5703125" style="1" customWidth="1"/>
    <col min="13" max="13" width="16.85546875" style="1" customWidth="1"/>
    <col min="14" max="14" width="17" style="1" customWidth="1"/>
    <col min="15" max="15" width="17.7109375" style="1" customWidth="1"/>
    <col min="16" max="17" width="17.28515625" style="1" customWidth="1"/>
    <col min="18" max="18" width="16.5703125" style="1" customWidth="1"/>
    <col min="19" max="19" width="12.5703125" style="1" customWidth="1"/>
    <col min="20" max="20" width="47.42578125" style="78" customWidth="1"/>
    <col min="21" max="16384" width="11.42578125" style="1"/>
  </cols>
  <sheetData>
    <row r="1" spans="1:24" s="62" customFormat="1" ht="73.5" customHeight="1">
      <c r="A1" s="432" t="s">
        <v>0</v>
      </c>
      <c r="B1" s="432"/>
      <c r="C1" s="432"/>
      <c r="D1" s="432"/>
      <c r="E1" s="432"/>
      <c r="F1" s="432"/>
      <c r="G1" s="432"/>
      <c r="H1" s="432"/>
      <c r="I1" s="432"/>
      <c r="J1" s="432"/>
      <c r="K1" s="432"/>
      <c r="L1" s="432"/>
      <c r="M1" s="432"/>
      <c r="N1" s="432"/>
      <c r="O1" s="432"/>
      <c r="P1" s="432"/>
      <c r="Q1" s="432"/>
      <c r="R1" s="432"/>
      <c r="S1" s="432"/>
      <c r="T1" s="432"/>
      <c r="U1" s="432"/>
      <c r="V1" s="432"/>
      <c r="W1" s="432"/>
      <c r="X1" s="432"/>
    </row>
    <row r="2" spans="1:24" s="62" customFormat="1" ht="29.25" customHeight="1">
      <c r="A2" s="61" t="s">
        <v>1</v>
      </c>
      <c r="B2" s="434" t="s">
        <v>2</v>
      </c>
      <c r="C2" s="434"/>
      <c r="D2" s="434"/>
      <c r="E2" s="434"/>
      <c r="F2" s="434"/>
      <c r="G2" s="434"/>
      <c r="H2" s="434"/>
      <c r="I2" s="434"/>
      <c r="J2" s="434"/>
      <c r="K2" s="434"/>
      <c r="L2" s="434"/>
      <c r="M2" s="434"/>
      <c r="N2" s="434"/>
      <c r="O2" s="434"/>
      <c r="P2" s="434"/>
      <c r="Q2" s="434"/>
      <c r="R2" s="434"/>
      <c r="S2" s="434"/>
      <c r="T2" s="434"/>
      <c r="U2" s="434"/>
      <c r="V2" s="434"/>
      <c r="W2" s="434"/>
      <c r="X2" s="434"/>
    </row>
    <row r="3" spans="1:24" s="62" customFormat="1" ht="23.25" customHeight="1">
      <c r="A3" s="61" t="s">
        <v>3</v>
      </c>
      <c r="B3" s="434" t="s">
        <v>4</v>
      </c>
      <c r="C3" s="434"/>
      <c r="D3" s="434"/>
      <c r="E3" s="434"/>
      <c r="F3" s="434"/>
      <c r="G3" s="434"/>
      <c r="H3" s="434"/>
      <c r="I3" s="434"/>
      <c r="J3" s="434"/>
      <c r="K3" s="434"/>
      <c r="L3" s="434"/>
      <c r="M3" s="434"/>
      <c r="N3" s="434"/>
      <c r="O3" s="434"/>
      <c r="P3" s="434"/>
      <c r="Q3" s="434"/>
      <c r="R3" s="434"/>
      <c r="S3" s="434"/>
      <c r="T3" s="434"/>
      <c r="U3" s="434"/>
      <c r="V3" s="434"/>
      <c r="W3" s="434"/>
      <c r="X3" s="434"/>
    </row>
    <row r="4" spans="1:24" s="62" customFormat="1" ht="21.75" customHeight="1">
      <c r="A4" s="61" t="s">
        <v>5</v>
      </c>
      <c r="B4" s="434" t="s">
        <v>236</v>
      </c>
      <c r="C4" s="434"/>
      <c r="D4" s="434"/>
      <c r="E4" s="434"/>
      <c r="F4" s="434"/>
      <c r="G4" s="434"/>
      <c r="H4" s="434"/>
      <c r="I4" s="434"/>
      <c r="J4" s="434"/>
      <c r="K4" s="434"/>
      <c r="L4" s="434"/>
      <c r="M4" s="434"/>
      <c r="N4" s="434"/>
      <c r="O4" s="434"/>
      <c r="P4" s="434"/>
      <c r="Q4" s="434"/>
      <c r="R4" s="434"/>
      <c r="S4" s="434"/>
      <c r="T4" s="434"/>
      <c r="U4" s="434"/>
      <c r="V4" s="434"/>
      <c r="W4" s="434"/>
      <c r="X4" s="434"/>
    </row>
    <row r="5" spans="1:24" s="62" customFormat="1" ht="48.6" customHeight="1">
      <c r="A5" s="378" t="s">
        <v>7</v>
      </c>
      <c r="B5" s="61" t="s">
        <v>8</v>
      </c>
      <c r="C5" s="379" t="s">
        <v>237</v>
      </c>
      <c r="D5" s="379"/>
      <c r="E5" s="379"/>
      <c r="F5" s="64" t="s">
        <v>10</v>
      </c>
      <c r="G5" s="379" t="s">
        <v>238</v>
      </c>
      <c r="H5" s="379"/>
      <c r="I5" s="61" t="s">
        <v>12</v>
      </c>
      <c r="J5" s="379" t="s">
        <v>239</v>
      </c>
      <c r="K5" s="379"/>
      <c r="L5" s="379"/>
      <c r="M5" s="379"/>
      <c r="N5" s="379"/>
      <c r="O5" s="379"/>
      <c r="P5" s="379"/>
      <c r="Q5" s="379"/>
      <c r="R5" s="379"/>
      <c r="S5" s="379"/>
      <c r="T5" s="379"/>
      <c r="U5" s="379"/>
      <c r="V5" s="379"/>
      <c r="W5" s="379"/>
      <c r="X5" s="379"/>
    </row>
    <row r="6" spans="1:24" s="62" customFormat="1" ht="27.75" customHeight="1">
      <c r="A6" s="378"/>
      <c r="B6" s="61" t="s">
        <v>14</v>
      </c>
      <c r="C6" s="406" t="s">
        <v>15</v>
      </c>
      <c r="D6" s="406"/>
      <c r="E6" s="61" t="s">
        <v>16</v>
      </c>
      <c r="F6" s="407" t="s">
        <v>17</v>
      </c>
      <c r="G6" s="407"/>
      <c r="H6" s="407"/>
      <c r="I6" s="407"/>
      <c r="J6" s="407"/>
      <c r="K6" s="407"/>
      <c r="L6" s="407"/>
      <c r="M6" s="407"/>
      <c r="N6" s="407"/>
      <c r="O6" s="407"/>
      <c r="P6" s="407"/>
      <c r="Q6" s="407"/>
      <c r="R6" s="407"/>
      <c r="S6" s="407"/>
      <c r="T6" s="407"/>
      <c r="U6" s="407"/>
      <c r="V6" s="407"/>
      <c r="W6" s="407"/>
      <c r="X6" s="407"/>
    </row>
    <row r="7" spans="1:24" s="62" customFormat="1" ht="27.75" customHeight="1">
      <c r="A7" s="74" t="s">
        <v>18</v>
      </c>
      <c r="B7" s="429" t="s">
        <v>240</v>
      </c>
      <c r="C7" s="430"/>
      <c r="D7" s="430"/>
      <c r="E7" s="430"/>
      <c r="F7" s="430"/>
      <c r="G7" s="430"/>
      <c r="H7" s="430"/>
      <c r="I7" s="430"/>
      <c r="J7" s="430"/>
      <c r="K7" s="430"/>
      <c r="L7" s="430"/>
      <c r="M7" s="430"/>
      <c r="N7" s="430"/>
      <c r="O7" s="430"/>
      <c r="P7" s="430"/>
      <c r="Q7" s="430"/>
      <c r="R7" s="75"/>
      <c r="S7" s="439"/>
      <c r="T7" s="439"/>
      <c r="U7" s="439"/>
      <c r="V7" s="439"/>
      <c r="W7" s="439"/>
      <c r="X7" s="439"/>
    </row>
    <row r="8" spans="1:24" s="62" customFormat="1" ht="35.450000000000003" customHeight="1">
      <c r="A8" s="73" t="s">
        <v>20</v>
      </c>
      <c r="B8" s="379" t="s">
        <v>241</v>
      </c>
      <c r="C8" s="379"/>
      <c r="D8" s="379"/>
      <c r="E8" s="379"/>
      <c r="F8" s="379"/>
      <c r="G8" s="379"/>
      <c r="H8" s="379"/>
      <c r="I8" s="379"/>
      <c r="J8" s="379"/>
      <c r="K8" s="379"/>
      <c r="L8" s="379"/>
      <c r="M8" s="379"/>
      <c r="N8" s="379"/>
      <c r="O8" s="379"/>
      <c r="P8" s="379"/>
      <c r="Q8" s="379"/>
      <c r="R8" s="379"/>
      <c r="S8" s="379"/>
      <c r="T8" s="379"/>
      <c r="U8" s="29"/>
      <c r="V8" s="29"/>
      <c r="W8" s="29"/>
      <c r="X8" s="29"/>
    </row>
    <row r="10" spans="1:24" ht="41.45">
      <c r="A10" s="5" t="s">
        <v>22</v>
      </c>
      <c r="B10" s="5" t="s">
        <v>147</v>
      </c>
      <c r="C10" s="5" t="s">
        <v>148</v>
      </c>
      <c r="D10" s="5" t="s">
        <v>194</v>
      </c>
      <c r="E10" s="5" t="s">
        <v>242</v>
      </c>
      <c r="F10" s="5" t="s">
        <v>243</v>
      </c>
      <c r="G10" s="5" t="s">
        <v>244</v>
      </c>
      <c r="H10" s="5" t="s">
        <v>245</v>
      </c>
      <c r="I10" s="5" t="s">
        <v>154</v>
      </c>
      <c r="J10" s="5" t="s">
        <v>246</v>
      </c>
      <c r="K10" s="5" t="s">
        <v>247</v>
      </c>
      <c r="L10" s="5" t="s">
        <v>248</v>
      </c>
      <c r="M10" s="5" t="s">
        <v>249</v>
      </c>
      <c r="N10" s="5" t="s">
        <v>250</v>
      </c>
      <c r="O10" s="5" t="s">
        <v>251</v>
      </c>
      <c r="P10" s="5" t="s">
        <v>161</v>
      </c>
      <c r="Q10" s="5" t="s">
        <v>252</v>
      </c>
      <c r="R10" s="5" t="s">
        <v>162</v>
      </c>
      <c r="S10" s="5" t="s">
        <v>201</v>
      </c>
      <c r="T10" s="76" t="s">
        <v>253</v>
      </c>
    </row>
    <row r="11" spans="1:24" ht="211.15">
      <c r="A11" s="6" t="s">
        <v>254</v>
      </c>
      <c r="B11" s="6" t="s">
        <v>255</v>
      </c>
      <c r="C11" s="6" t="s">
        <v>205</v>
      </c>
      <c r="D11" s="27">
        <v>1</v>
      </c>
      <c r="E11" s="17">
        <v>0</v>
      </c>
      <c r="F11" s="17">
        <v>1</v>
      </c>
      <c r="G11" s="17">
        <v>0</v>
      </c>
      <c r="H11" s="17">
        <v>0</v>
      </c>
      <c r="I11" s="7">
        <f>(E11+F11+G11+H11)</f>
        <v>1</v>
      </c>
      <c r="J11" s="8">
        <v>0</v>
      </c>
      <c r="K11" s="36" t="e">
        <f>(J11/E11)</f>
        <v>#DIV/0!</v>
      </c>
      <c r="L11" s="32">
        <v>1</v>
      </c>
      <c r="M11" s="36">
        <f>L11/F11</f>
        <v>1</v>
      </c>
      <c r="N11" s="8">
        <v>0</v>
      </c>
      <c r="O11" s="36">
        <f>N11/I11</f>
        <v>0</v>
      </c>
      <c r="P11" s="8"/>
      <c r="Q11" s="36" t="e">
        <f>P11/H11</f>
        <v>#DIV/0!</v>
      </c>
      <c r="R11" s="9">
        <f>J11+L11+N11+P11</f>
        <v>1</v>
      </c>
      <c r="S11" s="36">
        <f>R11/D11</f>
        <v>1</v>
      </c>
      <c r="T11" s="99" t="s">
        <v>256</v>
      </c>
    </row>
    <row r="12" spans="1:24" ht="171.6">
      <c r="A12" s="6" t="s">
        <v>257</v>
      </c>
      <c r="B12" s="6" t="s">
        <v>258</v>
      </c>
      <c r="C12" s="6" t="s">
        <v>259</v>
      </c>
      <c r="D12" s="27">
        <v>29</v>
      </c>
      <c r="E12" s="17">
        <v>4</v>
      </c>
      <c r="F12" s="17">
        <v>11</v>
      </c>
      <c r="G12" s="17">
        <v>9</v>
      </c>
      <c r="H12" s="17">
        <v>5</v>
      </c>
      <c r="I12" s="7">
        <f t="shared" ref="I12:I17" si="0">(E12+F12+G12+H12)</f>
        <v>29</v>
      </c>
      <c r="J12" s="8">
        <v>4</v>
      </c>
      <c r="K12" s="36">
        <f t="shared" ref="K12:K17" si="1">(J12/E12)</f>
        <v>1</v>
      </c>
      <c r="L12" s="8">
        <v>11</v>
      </c>
      <c r="M12" s="36">
        <f>L12/F12</f>
        <v>1</v>
      </c>
      <c r="N12" s="8">
        <v>7</v>
      </c>
      <c r="O12" s="36">
        <f>N12/I12</f>
        <v>0.2413793103448276</v>
      </c>
      <c r="P12" s="8">
        <v>6</v>
      </c>
      <c r="Q12" s="36">
        <f>P12/H12</f>
        <v>1.2</v>
      </c>
      <c r="R12" s="9">
        <f>J12+L12+N12+P12</f>
        <v>28</v>
      </c>
      <c r="S12" s="36">
        <f>R12/D12</f>
        <v>0.96551724137931039</v>
      </c>
      <c r="T12" s="69" t="s">
        <v>260</v>
      </c>
    </row>
    <row r="13" spans="1:24" ht="224.45">
      <c r="A13" s="6" t="s">
        <v>257</v>
      </c>
      <c r="B13" s="6" t="s">
        <v>261</v>
      </c>
      <c r="C13" s="6" t="s">
        <v>205</v>
      </c>
      <c r="D13" s="27">
        <v>1</v>
      </c>
      <c r="E13" s="17">
        <v>1</v>
      </c>
      <c r="F13" s="17">
        <v>0</v>
      </c>
      <c r="G13" s="17">
        <v>0</v>
      </c>
      <c r="H13" s="17">
        <v>0</v>
      </c>
      <c r="I13" s="7">
        <f>(E13+F13+G13+H13)</f>
        <v>1</v>
      </c>
      <c r="J13" s="8">
        <v>1</v>
      </c>
      <c r="K13" s="36">
        <f t="shared" si="1"/>
        <v>1</v>
      </c>
      <c r="L13" s="8">
        <v>0</v>
      </c>
      <c r="M13" s="36" t="e">
        <f>L13/F13</f>
        <v>#DIV/0!</v>
      </c>
      <c r="N13" s="8">
        <v>0</v>
      </c>
      <c r="O13" s="36">
        <f>N13/I13</f>
        <v>0</v>
      </c>
      <c r="P13" s="8">
        <v>0</v>
      </c>
      <c r="Q13" s="36" t="e">
        <f>P13/H13</f>
        <v>#DIV/0!</v>
      </c>
      <c r="R13" s="9">
        <f>J13+L13+N13+P13</f>
        <v>1</v>
      </c>
      <c r="S13" s="36">
        <f>R13/D13</f>
        <v>1</v>
      </c>
      <c r="T13" s="77" t="s">
        <v>262</v>
      </c>
    </row>
    <row r="14" spans="1:24" ht="362.1" customHeight="1">
      <c r="A14" s="22" t="s">
        <v>263</v>
      </c>
      <c r="B14" s="6" t="s">
        <v>264</v>
      </c>
      <c r="C14" s="6" t="s">
        <v>259</v>
      </c>
      <c r="D14" s="81">
        <v>80</v>
      </c>
      <c r="E14" s="17">
        <v>26</v>
      </c>
      <c r="F14" s="17">
        <v>33</v>
      </c>
      <c r="G14" s="17">
        <v>17</v>
      </c>
      <c r="H14" s="17">
        <v>4</v>
      </c>
      <c r="I14" s="7">
        <f>(E14+F14+G14+H14)</f>
        <v>80</v>
      </c>
      <c r="J14" s="8">
        <v>25</v>
      </c>
      <c r="K14" s="36">
        <f t="shared" si="1"/>
        <v>0.96153846153846156</v>
      </c>
      <c r="L14" s="8">
        <v>28</v>
      </c>
      <c r="M14" s="36">
        <f>L14/F14</f>
        <v>0.84848484848484851</v>
      </c>
      <c r="N14" s="8">
        <v>16</v>
      </c>
      <c r="O14" s="36">
        <f>N14/G14</f>
        <v>0.94117647058823528</v>
      </c>
      <c r="P14" s="32">
        <v>5</v>
      </c>
      <c r="Q14" s="36">
        <f>P14/H14</f>
        <v>1.25</v>
      </c>
      <c r="R14" s="9">
        <f>J14+L14+N14+P14</f>
        <v>74</v>
      </c>
      <c r="S14" s="36">
        <f>R14/D14</f>
        <v>0.92500000000000004</v>
      </c>
      <c r="T14" s="224" t="s">
        <v>265</v>
      </c>
    </row>
    <row r="15" spans="1:24" ht="330.6" customHeight="1">
      <c r="A15" s="22" t="s">
        <v>263</v>
      </c>
      <c r="B15" s="6" t="s">
        <v>266</v>
      </c>
      <c r="C15" s="6" t="s">
        <v>205</v>
      </c>
      <c r="D15" s="27">
        <v>1</v>
      </c>
      <c r="E15" s="17">
        <v>0</v>
      </c>
      <c r="F15" s="17">
        <v>1</v>
      </c>
      <c r="G15" s="17">
        <v>0</v>
      </c>
      <c r="H15" s="17">
        <v>0</v>
      </c>
      <c r="I15" s="7">
        <f t="shared" si="0"/>
        <v>1</v>
      </c>
      <c r="J15" s="8">
        <v>0</v>
      </c>
      <c r="K15" s="36" t="e">
        <f t="shared" si="1"/>
        <v>#DIV/0!</v>
      </c>
      <c r="L15" s="8">
        <v>1</v>
      </c>
      <c r="M15" s="36">
        <f>L15/F15</f>
        <v>1</v>
      </c>
      <c r="N15" s="8">
        <v>0</v>
      </c>
      <c r="O15" s="36">
        <f>N15/I15</f>
        <v>0</v>
      </c>
      <c r="P15" s="8">
        <v>0</v>
      </c>
      <c r="Q15" s="36" t="e">
        <f>P15/H15</f>
        <v>#DIV/0!</v>
      </c>
      <c r="R15" s="9">
        <f>J15+L15+N15+P15</f>
        <v>1</v>
      </c>
      <c r="S15" s="36">
        <f>R15/D15</f>
        <v>1</v>
      </c>
      <c r="T15" s="69" t="s">
        <v>267</v>
      </c>
    </row>
    <row r="16" spans="1:24" ht="27.6">
      <c r="A16" s="79" t="s">
        <v>268</v>
      </c>
      <c r="B16" s="79" t="s">
        <v>269</v>
      </c>
      <c r="C16" s="436"/>
      <c r="D16" s="437"/>
      <c r="E16" s="437"/>
      <c r="F16" s="437"/>
      <c r="G16" s="437"/>
      <c r="H16" s="437"/>
      <c r="I16" s="437"/>
      <c r="J16" s="437"/>
      <c r="K16" s="437"/>
      <c r="L16" s="437"/>
      <c r="M16" s="437"/>
      <c r="N16" s="437"/>
      <c r="O16" s="437"/>
      <c r="P16" s="437"/>
      <c r="Q16" s="437"/>
      <c r="R16" s="437"/>
      <c r="S16" s="438"/>
      <c r="T16" s="80" t="s">
        <v>270</v>
      </c>
    </row>
    <row r="17" spans="1:20" ht="104.45" customHeight="1">
      <c r="A17" s="6" t="s">
        <v>268</v>
      </c>
      <c r="B17" s="6" t="s">
        <v>271</v>
      </c>
      <c r="C17" s="6" t="s">
        <v>259</v>
      </c>
      <c r="D17" s="81">
        <v>108</v>
      </c>
      <c r="E17" s="17">
        <v>16</v>
      </c>
      <c r="F17" s="17">
        <v>35</v>
      </c>
      <c r="G17" s="17">
        <v>32</v>
      </c>
      <c r="H17" s="17">
        <v>25</v>
      </c>
      <c r="I17" s="7">
        <f t="shared" si="0"/>
        <v>108</v>
      </c>
      <c r="J17" s="8">
        <v>16</v>
      </c>
      <c r="K17" s="36">
        <f t="shared" si="1"/>
        <v>1</v>
      </c>
      <c r="L17" s="8">
        <v>29</v>
      </c>
      <c r="M17" s="36">
        <f>L17/F17</f>
        <v>0.82857142857142863</v>
      </c>
      <c r="N17" s="8">
        <v>28</v>
      </c>
      <c r="O17" s="36">
        <f>N17/I17</f>
        <v>0.25925925925925924</v>
      </c>
      <c r="P17" s="32">
        <v>26</v>
      </c>
      <c r="Q17" s="36">
        <f>P17/H17</f>
        <v>1.04</v>
      </c>
      <c r="R17" s="9">
        <f>J17+L17+N17+P17</f>
        <v>99</v>
      </c>
      <c r="S17" s="36">
        <f>R17/D17</f>
        <v>0.91666666666666663</v>
      </c>
      <c r="T17" s="69" t="s">
        <v>272</v>
      </c>
    </row>
  </sheetData>
  <mergeCells count="14">
    <mergeCell ref="C16:S16"/>
    <mergeCell ref="B7:Q7"/>
    <mergeCell ref="A1:X1"/>
    <mergeCell ref="B2:X2"/>
    <mergeCell ref="B3:X3"/>
    <mergeCell ref="B4:X4"/>
    <mergeCell ref="A5:A6"/>
    <mergeCell ref="C5:E5"/>
    <mergeCell ref="G5:H5"/>
    <mergeCell ref="J5:X5"/>
    <mergeCell ref="C6:D6"/>
    <mergeCell ref="F6:X6"/>
    <mergeCell ref="S7:X7"/>
    <mergeCell ref="B8:T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AE138"/>
  <sheetViews>
    <sheetView zoomScale="60" zoomScaleNormal="60" workbookViewId="0">
      <selection activeCell="B4" sqref="B4:S4"/>
    </sheetView>
  </sheetViews>
  <sheetFormatPr defaultColWidth="11.42578125" defaultRowHeight="12"/>
  <cols>
    <col min="1" max="1" width="55.140625" style="3" customWidth="1"/>
    <col min="2" max="2" width="16.42578125" style="3" customWidth="1"/>
    <col min="3" max="3" width="8.85546875" style="3" customWidth="1"/>
    <col min="4" max="4" width="13.85546875" style="1" customWidth="1"/>
    <col min="5" max="5" width="14.140625" style="1" customWidth="1"/>
    <col min="6" max="6" width="12.7109375" style="1" customWidth="1"/>
    <col min="7" max="7" width="13.28515625" style="1" customWidth="1"/>
    <col min="8" max="8" width="9.5703125" style="1" customWidth="1"/>
    <col min="9" max="9" width="12.140625" style="4" customWidth="1"/>
    <col min="10" max="10" width="17.42578125" style="1" customWidth="1"/>
    <col min="11" max="11" width="13.85546875" style="1" customWidth="1"/>
    <col min="12" max="12" width="18.140625" style="1" customWidth="1"/>
    <col min="13" max="13" width="17.42578125" style="1" customWidth="1"/>
    <col min="14" max="14" width="17.85546875" style="1" customWidth="1"/>
    <col min="15" max="15" width="19.42578125" style="1" customWidth="1"/>
    <col min="16" max="16" width="18.85546875" style="1" customWidth="1"/>
    <col min="17" max="17" width="15.5703125" style="1" customWidth="1"/>
    <col min="18" max="18" width="12.42578125" style="1" customWidth="1"/>
    <col min="19" max="19" width="61.5703125" style="1" customWidth="1"/>
    <col min="20" max="20" width="15.5703125" style="1" customWidth="1"/>
    <col min="21" max="21" width="22.42578125" style="1" hidden="1" customWidth="1"/>
    <col min="22" max="22" width="16.5703125" style="1" customWidth="1"/>
    <col min="23" max="23" width="14.28515625" style="1" customWidth="1"/>
    <col min="24" max="16384" width="11.42578125" style="1"/>
  </cols>
  <sheetData>
    <row r="1" spans="1:31" s="62" customFormat="1" ht="73.5" customHeight="1">
      <c r="A1" s="372" t="s">
        <v>0</v>
      </c>
      <c r="B1" s="373"/>
      <c r="C1" s="373"/>
      <c r="D1" s="373"/>
      <c r="E1" s="373"/>
      <c r="F1" s="373"/>
      <c r="G1" s="373"/>
      <c r="H1" s="373"/>
      <c r="I1" s="373"/>
      <c r="J1" s="373"/>
      <c r="K1" s="373"/>
      <c r="L1" s="373"/>
      <c r="M1" s="373"/>
      <c r="N1" s="373"/>
      <c r="O1" s="373"/>
      <c r="P1" s="373"/>
      <c r="Q1" s="373"/>
      <c r="R1" s="373"/>
      <c r="S1" s="374"/>
      <c r="T1" s="1"/>
      <c r="U1" s="1"/>
      <c r="V1" s="1"/>
      <c r="W1" s="1"/>
      <c r="X1" s="1"/>
      <c r="Y1" s="1"/>
      <c r="Z1" s="1"/>
      <c r="AA1" s="1"/>
      <c r="AB1" s="1"/>
      <c r="AC1" s="1"/>
      <c r="AD1" s="1"/>
      <c r="AE1" s="1"/>
    </row>
    <row r="2" spans="1:31" s="62" customFormat="1" ht="29.25" customHeight="1">
      <c r="A2" s="61" t="s">
        <v>1</v>
      </c>
      <c r="B2" s="375" t="s">
        <v>2</v>
      </c>
      <c r="C2" s="376"/>
      <c r="D2" s="376"/>
      <c r="E2" s="376"/>
      <c r="F2" s="376"/>
      <c r="G2" s="376"/>
      <c r="H2" s="376"/>
      <c r="I2" s="376"/>
      <c r="J2" s="376"/>
      <c r="K2" s="376"/>
      <c r="L2" s="376"/>
      <c r="M2" s="376"/>
      <c r="N2" s="376"/>
      <c r="O2" s="376"/>
      <c r="P2" s="376"/>
      <c r="Q2" s="376"/>
      <c r="R2" s="376"/>
      <c r="S2" s="377"/>
      <c r="T2" s="1"/>
      <c r="U2" s="1"/>
      <c r="V2" s="1"/>
      <c r="W2" s="1"/>
      <c r="X2" s="1"/>
      <c r="Y2" s="1"/>
      <c r="Z2" s="1"/>
      <c r="AA2" s="1"/>
      <c r="AB2" s="1"/>
    </row>
    <row r="3" spans="1:31" s="62" customFormat="1" ht="23.25" customHeight="1">
      <c r="A3" s="61" t="s">
        <v>3</v>
      </c>
      <c r="B3" s="375" t="s">
        <v>4</v>
      </c>
      <c r="C3" s="376"/>
      <c r="D3" s="376"/>
      <c r="E3" s="376"/>
      <c r="F3" s="376"/>
      <c r="G3" s="376"/>
      <c r="H3" s="376"/>
      <c r="I3" s="376"/>
      <c r="J3" s="376"/>
      <c r="K3" s="376"/>
      <c r="L3" s="376"/>
      <c r="M3" s="376"/>
      <c r="N3" s="376"/>
      <c r="O3" s="376"/>
      <c r="P3" s="376"/>
      <c r="Q3" s="376"/>
      <c r="R3" s="376"/>
      <c r="S3" s="377"/>
      <c r="T3" s="1"/>
      <c r="U3" s="1"/>
      <c r="V3" s="1"/>
      <c r="W3" s="1"/>
      <c r="X3" s="1"/>
      <c r="Y3" s="1"/>
      <c r="Z3" s="1"/>
      <c r="AA3" s="1"/>
      <c r="AB3" s="1"/>
    </row>
    <row r="4" spans="1:31" s="62" customFormat="1" ht="21.75" customHeight="1">
      <c r="A4" s="61" t="s">
        <v>5</v>
      </c>
      <c r="B4" s="375" t="s">
        <v>236</v>
      </c>
      <c r="C4" s="376"/>
      <c r="D4" s="376"/>
      <c r="E4" s="376"/>
      <c r="F4" s="376"/>
      <c r="G4" s="376"/>
      <c r="H4" s="376"/>
      <c r="I4" s="376"/>
      <c r="J4" s="376"/>
      <c r="K4" s="376"/>
      <c r="L4" s="376"/>
      <c r="M4" s="376"/>
      <c r="N4" s="376"/>
      <c r="O4" s="376"/>
      <c r="P4" s="376"/>
      <c r="Q4" s="376"/>
      <c r="R4" s="376"/>
      <c r="S4" s="377"/>
      <c r="T4" s="1"/>
      <c r="U4" s="1"/>
      <c r="V4" s="1"/>
      <c r="W4" s="1"/>
      <c r="X4" s="1"/>
      <c r="Y4" s="1"/>
      <c r="Z4" s="1"/>
      <c r="AA4" s="1"/>
      <c r="AB4" s="1"/>
    </row>
    <row r="5" spans="1:31" s="62" customFormat="1" ht="35.450000000000003" customHeight="1">
      <c r="A5" s="378" t="s">
        <v>7</v>
      </c>
      <c r="B5" s="53" t="s">
        <v>8</v>
      </c>
      <c r="C5" s="409" t="s">
        <v>273</v>
      </c>
      <c r="D5" s="409"/>
      <c r="E5" s="409"/>
      <c r="F5" s="53" t="s">
        <v>10</v>
      </c>
      <c r="G5" s="409" t="s">
        <v>274</v>
      </c>
      <c r="H5" s="409"/>
      <c r="I5" s="73" t="s">
        <v>12</v>
      </c>
      <c r="J5" s="440" t="s">
        <v>275</v>
      </c>
      <c r="K5" s="441"/>
      <c r="L5" s="441"/>
      <c r="M5" s="441"/>
      <c r="N5" s="441"/>
      <c r="O5" s="441"/>
      <c r="P5" s="441"/>
      <c r="Q5" s="441"/>
      <c r="R5" s="441"/>
      <c r="S5" s="442"/>
      <c r="T5" s="1"/>
      <c r="U5" s="1"/>
      <c r="V5" s="1"/>
      <c r="W5" s="1"/>
      <c r="X5" s="1"/>
      <c r="Y5" s="1"/>
      <c r="Z5" s="1"/>
      <c r="AA5" s="1"/>
      <c r="AB5" s="1"/>
      <c r="AC5" s="1"/>
    </row>
    <row r="6" spans="1:31" s="62" customFormat="1" ht="27.75" customHeight="1">
      <c r="A6" s="378"/>
      <c r="B6" s="61" t="s">
        <v>14</v>
      </c>
      <c r="C6" s="406" t="s">
        <v>15</v>
      </c>
      <c r="D6" s="406"/>
      <c r="E6" s="61" t="s">
        <v>16</v>
      </c>
      <c r="F6" s="70" t="s">
        <v>17</v>
      </c>
      <c r="G6" s="443"/>
      <c r="H6" s="444"/>
      <c r="I6" s="444"/>
      <c r="J6" s="444"/>
      <c r="K6" s="444"/>
      <c r="L6" s="444"/>
      <c r="M6" s="444"/>
      <c r="N6" s="444"/>
      <c r="O6" s="444"/>
      <c r="P6" s="444"/>
      <c r="Q6" s="444"/>
      <c r="R6" s="444"/>
      <c r="S6" s="445"/>
      <c r="T6" s="1"/>
      <c r="U6" s="1"/>
      <c r="V6" s="1"/>
      <c r="W6" s="1"/>
      <c r="X6" s="1"/>
      <c r="Y6" s="1"/>
      <c r="Z6" s="1"/>
      <c r="AA6" s="1"/>
      <c r="AB6" s="1"/>
      <c r="AC6" s="1"/>
    </row>
    <row r="7" spans="1:31" s="62" customFormat="1" ht="27.75" customHeight="1">
      <c r="A7" s="64" t="s">
        <v>144</v>
      </c>
      <c r="B7" s="394" t="s">
        <v>276</v>
      </c>
      <c r="C7" s="395"/>
      <c r="D7" s="395"/>
      <c r="E7" s="395"/>
      <c r="F7" s="395"/>
      <c r="G7" s="395"/>
      <c r="H7" s="395"/>
      <c r="I7" s="395"/>
      <c r="J7" s="395"/>
      <c r="K7" s="395"/>
      <c r="L7" s="395"/>
      <c r="M7" s="395"/>
      <c r="N7" s="395"/>
      <c r="O7" s="395"/>
      <c r="P7" s="395"/>
      <c r="Q7" s="395"/>
      <c r="R7" s="395"/>
      <c r="S7" s="396"/>
      <c r="T7" s="1"/>
      <c r="U7" s="1"/>
      <c r="V7" s="1"/>
      <c r="W7" s="1"/>
      <c r="X7" s="1"/>
      <c r="Y7" s="1"/>
      <c r="Z7" s="1"/>
      <c r="AA7" s="1"/>
      <c r="AB7" s="1"/>
      <c r="AC7" s="1"/>
    </row>
    <row r="8" spans="1:31" s="62" customFormat="1" ht="27.75" customHeight="1">
      <c r="A8" s="68" t="s">
        <v>20</v>
      </c>
      <c r="B8" s="376" t="s">
        <v>277</v>
      </c>
      <c r="C8" s="376"/>
      <c r="D8" s="376"/>
      <c r="E8" s="376"/>
      <c r="F8" s="376"/>
      <c r="G8" s="376"/>
      <c r="H8" s="376"/>
      <c r="I8" s="376"/>
      <c r="J8" s="376"/>
      <c r="K8" s="71"/>
      <c r="L8" s="71"/>
      <c r="M8" s="71"/>
      <c r="N8" s="71"/>
      <c r="O8" s="71"/>
      <c r="P8" s="71"/>
      <c r="Q8" s="71"/>
      <c r="R8" s="71"/>
      <c r="S8" s="71"/>
      <c r="T8" s="1"/>
      <c r="U8" s="1"/>
      <c r="V8" s="1"/>
      <c r="W8" s="1"/>
      <c r="X8" s="1"/>
      <c r="Y8" s="1"/>
      <c r="Z8" s="1"/>
      <c r="AA8" s="1"/>
      <c r="AB8" s="1"/>
      <c r="AC8" s="1"/>
    </row>
    <row r="9" spans="1:31" ht="41.45">
      <c r="A9" s="5" t="s">
        <v>147</v>
      </c>
      <c r="B9" s="5" t="s">
        <v>148</v>
      </c>
      <c r="C9" s="5" t="s">
        <v>194</v>
      </c>
      <c r="D9" s="50" t="s">
        <v>150</v>
      </c>
      <c r="E9" s="50" t="s">
        <v>151</v>
      </c>
      <c r="F9" s="50" t="s">
        <v>152</v>
      </c>
      <c r="G9" s="50" t="s">
        <v>153</v>
      </c>
      <c r="H9" s="5" t="s">
        <v>154</v>
      </c>
      <c r="I9" s="5" t="s">
        <v>156</v>
      </c>
      <c r="J9" s="5" t="s">
        <v>247</v>
      </c>
      <c r="K9" s="5" t="s">
        <v>248</v>
      </c>
      <c r="L9" s="5" t="s">
        <v>249</v>
      </c>
      <c r="M9" s="5" t="s">
        <v>250</v>
      </c>
      <c r="N9" s="5" t="s">
        <v>251</v>
      </c>
      <c r="O9" s="5" t="s">
        <v>161</v>
      </c>
      <c r="P9" s="5" t="s">
        <v>252</v>
      </c>
      <c r="Q9" s="5" t="s">
        <v>162</v>
      </c>
      <c r="R9" s="5" t="s">
        <v>278</v>
      </c>
      <c r="S9" s="5" t="s">
        <v>279</v>
      </c>
    </row>
    <row r="10" spans="1:31" ht="92.45" customHeight="1">
      <c r="A10" s="82" t="s">
        <v>280</v>
      </c>
      <c r="B10" s="6" t="s">
        <v>259</v>
      </c>
      <c r="C10" s="27">
        <v>1</v>
      </c>
      <c r="D10" s="15">
        <v>0</v>
      </c>
      <c r="E10" s="15">
        <v>0</v>
      </c>
      <c r="F10" s="15">
        <v>1</v>
      </c>
      <c r="G10" s="15">
        <v>0</v>
      </c>
      <c r="H10" s="7">
        <f>(D10+E10+F10+G10)</f>
        <v>1</v>
      </c>
      <c r="I10" s="8">
        <v>0</v>
      </c>
      <c r="J10" s="36" t="e">
        <f>(I10/D10)</f>
        <v>#DIV/0!</v>
      </c>
      <c r="K10" s="8">
        <v>0</v>
      </c>
      <c r="L10" s="36" t="e">
        <f t="shared" ref="L10:L73" si="0">K10/E10</f>
        <v>#DIV/0!</v>
      </c>
      <c r="M10" s="8">
        <v>1</v>
      </c>
      <c r="N10" s="36">
        <f>M10/F10</f>
        <v>1</v>
      </c>
      <c r="O10" s="8">
        <v>0</v>
      </c>
      <c r="P10" s="36" t="e">
        <f t="shared" ref="P10:P41" si="1">O10/G10</f>
        <v>#DIV/0!</v>
      </c>
      <c r="Q10" s="9">
        <f t="shared" ref="Q10:Q41" si="2">I10+K10+M10+O10</f>
        <v>1</v>
      </c>
      <c r="R10" s="36">
        <f t="shared" ref="R10:R41" si="3">Q10/C10</f>
        <v>1</v>
      </c>
      <c r="S10" s="51" t="s">
        <v>281</v>
      </c>
    </row>
    <row r="11" spans="1:31" ht="113.45" customHeight="1">
      <c r="A11" s="82" t="s">
        <v>282</v>
      </c>
      <c r="B11" s="6" t="s">
        <v>259</v>
      </c>
      <c r="C11" s="27">
        <v>11</v>
      </c>
      <c r="D11" s="15">
        <v>2</v>
      </c>
      <c r="E11" s="15">
        <v>3</v>
      </c>
      <c r="F11" s="15">
        <v>3</v>
      </c>
      <c r="G11" s="15">
        <v>3</v>
      </c>
      <c r="H11" s="7">
        <f t="shared" ref="H11:H74" si="4">(D11+E11+F11+G11)</f>
        <v>11</v>
      </c>
      <c r="I11" s="8">
        <v>2</v>
      </c>
      <c r="J11" s="36">
        <f t="shared" ref="J11:J74" si="5">(I11/D11)</f>
        <v>1</v>
      </c>
      <c r="K11" s="8">
        <v>3</v>
      </c>
      <c r="L11" s="36">
        <f t="shared" si="0"/>
        <v>1</v>
      </c>
      <c r="M11" s="8">
        <v>3</v>
      </c>
      <c r="N11" s="36">
        <f t="shared" ref="N11:N21" si="6">L11</f>
        <v>1</v>
      </c>
      <c r="O11" s="8">
        <v>3</v>
      </c>
      <c r="P11" s="36">
        <f t="shared" si="1"/>
        <v>1</v>
      </c>
      <c r="Q11" s="9">
        <v>11</v>
      </c>
      <c r="R11" s="36">
        <f t="shared" si="3"/>
        <v>1</v>
      </c>
      <c r="S11" s="51" t="s">
        <v>283</v>
      </c>
    </row>
    <row r="12" spans="1:31" ht="69">
      <c r="A12" s="83" t="s">
        <v>284</v>
      </c>
      <c r="B12" s="6" t="s">
        <v>259</v>
      </c>
      <c r="C12" s="27">
        <v>1</v>
      </c>
      <c r="D12" s="15">
        <v>1</v>
      </c>
      <c r="E12" s="15">
        <v>0</v>
      </c>
      <c r="F12" s="15">
        <v>0</v>
      </c>
      <c r="G12" s="15">
        <v>0</v>
      </c>
      <c r="H12" s="7">
        <f>(D12+E12+F12+G12)</f>
        <v>1</v>
      </c>
      <c r="I12" s="8">
        <v>1</v>
      </c>
      <c r="J12" s="36">
        <f t="shared" si="5"/>
        <v>1</v>
      </c>
      <c r="K12" s="8">
        <v>0</v>
      </c>
      <c r="L12" s="36" t="e">
        <f t="shared" si="0"/>
        <v>#DIV/0!</v>
      </c>
      <c r="M12" s="8">
        <v>0</v>
      </c>
      <c r="N12" s="36" t="e">
        <f t="shared" si="6"/>
        <v>#DIV/0!</v>
      </c>
      <c r="O12" s="8">
        <v>0</v>
      </c>
      <c r="P12" s="36" t="e">
        <f t="shared" si="1"/>
        <v>#DIV/0!</v>
      </c>
      <c r="Q12" s="9">
        <f t="shared" si="2"/>
        <v>1</v>
      </c>
      <c r="R12" s="36">
        <f t="shared" si="3"/>
        <v>1</v>
      </c>
      <c r="S12" s="51" t="s">
        <v>285</v>
      </c>
    </row>
    <row r="13" spans="1:31" ht="69.599999999999994" thickBot="1">
      <c r="A13" s="84" t="s">
        <v>286</v>
      </c>
      <c r="B13" s="6" t="s">
        <v>259</v>
      </c>
      <c r="C13" s="27">
        <v>12</v>
      </c>
      <c r="D13" s="15">
        <f t="shared" ref="D13:D49" si="7">(C13/4)</f>
        <v>3</v>
      </c>
      <c r="E13" s="15">
        <v>3</v>
      </c>
      <c r="F13" s="15">
        <v>3</v>
      </c>
      <c r="G13" s="15">
        <v>3</v>
      </c>
      <c r="H13" s="7">
        <f>(D13+E13+F13+G13)</f>
        <v>12</v>
      </c>
      <c r="I13" s="8">
        <v>3</v>
      </c>
      <c r="J13" s="36">
        <f t="shared" si="5"/>
        <v>1</v>
      </c>
      <c r="K13" s="8">
        <v>3</v>
      </c>
      <c r="L13" s="36">
        <f t="shared" si="0"/>
        <v>1</v>
      </c>
      <c r="M13" s="8">
        <v>3</v>
      </c>
      <c r="N13" s="36">
        <f t="shared" si="6"/>
        <v>1</v>
      </c>
      <c r="O13" s="8">
        <v>3</v>
      </c>
      <c r="P13" s="36">
        <f t="shared" si="1"/>
        <v>1</v>
      </c>
      <c r="Q13" s="9">
        <v>12</v>
      </c>
      <c r="R13" s="36">
        <f t="shared" si="3"/>
        <v>1</v>
      </c>
      <c r="S13" s="51" t="s">
        <v>287</v>
      </c>
    </row>
    <row r="14" spans="1:31" ht="111" customHeight="1">
      <c r="A14" s="85" t="s">
        <v>288</v>
      </c>
      <c r="B14" s="6" t="s">
        <v>259</v>
      </c>
      <c r="C14" s="27">
        <v>5</v>
      </c>
      <c r="D14" s="15">
        <v>2</v>
      </c>
      <c r="E14" s="15">
        <v>3</v>
      </c>
      <c r="F14" s="15">
        <v>0</v>
      </c>
      <c r="G14" s="15">
        <v>0</v>
      </c>
      <c r="H14" s="7">
        <f t="shared" si="4"/>
        <v>5</v>
      </c>
      <c r="I14" s="8">
        <v>2</v>
      </c>
      <c r="J14" s="36">
        <f t="shared" si="5"/>
        <v>1</v>
      </c>
      <c r="K14" s="8">
        <v>3</v>
      </c>
      <c r="L14" s="36">
        <f t="shared" si="0"/>
        <v>1</v>
      </c>
      <c r="M14" s="8">
        <v>0</v>
      </c>
      <c r="N14" s="36">
        <f t="shared" si="6"/>
        <v>1</v>
      </c>
      <c r="O14" s="8">
        <v>0</v>
      </c>
      <c r="P14" s="36" t="e">
        <f t="shared" si="1"/>
        <v>#DIV/0!</v>
      </c>
      <c r="Q14" s="9">
        <f t="shared" si="2"/>
        <v>5</v>
      </c>
      <c r="R14" s="36">
        <f t="shared" si="3"/>
        <v>1</v>
      </c>
      <c r="S14" s="51" t="s">
        <v>289</v>
      </c>
    </row>
    <row r="15" spans="1:31" ht="231" customHeight="1">
      <c r="A15" s="86" t="s">
        <v>290</v>
      </c>
      <c r="B15" s="6" t="s">
        <v>259</v>
      </c>
      <c r="C15" s="27">
        <v>1</v>
      </c>
      <c r="D15" s="15">
        <v>1</v>
      </c>
      <c r="E15" s="15">
        <v>0</v>
      </c>
      <c r="F15" s="15">
        <v>0</v>
      </c>
      <c r="G15" s="15">
        <v>0</v>
      </c>
      <c r="H15" s="7">
        <f t="shared" si="4"/>
        <v>1</v>
      </c>
      <c r="I15" s="8">
        <v>1</v>
      </c>
      <c r="J15" s="36">
        <f t="shared" si="5"/>
        <v>1</v>
      </c>
      <c r="K15" s="8"/>
      <c r="L15" s="36" t="e">
        <f t="shared" si="0"/>
        <v>#DIV/0!</v>
      </c>
      <c r="M15" s="8"/>
      <c r="N15" s="36" t="e">
        <f t="shared" si="6"/>
        <v>#DIV/0!</v>
      </c>
      <c r="O15" s="8">
        <v>0</v>
      </c>
      <c r="P15" s="36" t="e">
        <f t="shared" si="1"/>
        <v>#DIV/0!</v>
      </c>
      <c r="Q15" s="9">
        <f t="shared" si="2"/>
        <v>1</v>
      </c>
      <c r="R15" s="36">
        <f t="shared" si="3"/>
        <v>1</v>
      </c>
      <c r="S15" s="51" t="s">
        <v>291</v>
      </c>
    </row>
    <row r="16" spans="1:31" ht="90.95" customHeight="1">
      <c r="A16" s="86" t="s">
        <v>292</v>
      </c>
      <c r="B16" s="6" t="s">
        <v>259</v>
      </c>
      <c r="C16" s="27">
        <v>1</v>
      </c>
      <c r="D16" s="15">
        <v>0</v>
      </c>
      <c r="E16" s="15">
        <v>1</v>
      </c>
      <c r="F16" s="15">
        <v>0</v>
      </c>
      <c r="G16" s="15">
        <v>0</v>
      </c>
      <c r="H16" s="7">
        <f t="shared" si="4"/>
        <v>1</v>
      </c>
      <c r="I16" s="8">
        <v>0</v>
      </c>
      <c r="J16" s="36" t="e">
        <f t="shared" si="5"/>
        <v>#DIV/0!</v>
      </c>
      <c r="K16" s="8">
        <v>1</v>
      </c>
      <c r="L16" s="36">
        <f t="shared" si="0"/>
        <v>1</v>
      </c>
      <c r="M16" s="8">
        <v>0</v>
      </c>
      <c r="N16" s="36">
        <f t="shared" si="6"/>
        <v>1</v>
      </c>
      <c r="O16" s="8">
        <v>0</v>
      </c>
      <c r="P16" s="36" t="e">
        <f t="shared" si="1"/>
        <v>#DIV/0!</v>
      </c>
      <c r="Q16" s="9">
        <f t="shared" si="2"/>
        <v>1</v>
      </c>
      <c r="R16" s="36">
        <f t="shared" si="3"/>
        <v>1</v>
      </c>
      <c r="S16" s="51" t="s">
        <v>293</v>
      </c>
    </row>
    <row r="17" spans="1:19" ht="271.5" customHeight="1">
      <c r="A17" s="86" t="s">
        <v>294</v>
      </c>
      <c r="B17" s="6" t="s">
        <v>259</v>
      </c>
      <c r="C17" s="27">
        <v>1</v>
      </c>
      <c r="D17" s="15">
        <v>0</v>
      </c>
      <c r="E17" s="15">
        <v>1</v>
      </c>
      <c r="F17" s="15">
        <v>0</v>
      </c>
      <c r="G17" s="15">
        <v>0</v>
      </c>
      <c r="H17" s="7">
        <f t="shared" si="4"/>
        <v>1</v>
      </c>
      <c r="I17" s="8">
        <v>0</v>
      </c>
      <c r="J17" s="36" t="e">
        <f t="shared" si="5"/>
        <v>#DIV/0!</v>
      </c>
      <c r="K17" s="8">
        <v>1</v>
      </c>
      <c r="L17" s="36">
        <f t="shared" si="0"/>
        <v>1</v>
      </c>
      <c r="M17" s="8">
        <v>0</v>
      </c>
      <c r="N17" s="36">
        <f t="shared" si="6"/>
        <v>1</v>
      </c>
      <c r="O17" s="8">
        <v>0</v>
      </c>
      <c r="P17" s="36" t="e">
        <f t="shared" si="1"/>
        <v>#DIV/0!</v>
      </c>
      <c r="Q17" s="9">
        <f t="shared" si="2"/>
        <v>1</v>
      </c>
      <c r="R17" s="36">
        <f t="shared" si="3"/>
        <v>1</v>
      </c>
      <c r="S17" s="51" t="s">
        <v>295</v>
      </c>
    </row>
    <row r="18" spans="1:19" ht="189" customHeight="1">
      <c r="A18" s="86" t="s">
        <v>296</v>
      </c>
      <c r="B18" s="6" t="s">
        <v>259</v>
      </c>
      <c r="C18" s="27">
        <v>1</v>
      </c>
      <c r="D18" s="15">
        <v>0</v>
      </c>
      <c r="E18" s="15">
        <v>1</v>
      </c>
      <c r="F18" s="15">
        <v>0</v>
      </c>
      <c r="G18" s="15">
        <v>0</v>
      </c>
      <c r="H18" s="7">
        <f t="shared" si="4"/>
        <v>1</v>
      </c>
      <c r="I18" s="8">
        <v>0</v>
      </c>
      <c r="J18" s="36" t="e">
        <f t="shared" si="5"/>
        <v>#DIV/0!</v>
      </c>
      <c r="K18" s="8">
        <v>1</v>
      </c>
      <c r="L18" s="36">
        <f t="shared" si="0"/>
        <v>1</v>
      </c>
      <c r="M18" s="8">
        <v>0</v>
      </c>
      <c r="N18" s="36">
        <f t="shared" si="6"/>
        <v>1</v>
      </c>
      <c r="O18" s="8">
        <v>0</v>
      </c>
      <c r="P18" s="36" t="e">
        <f t="shared" si="1"/>
        <v>#DIV/0!</v>
      </c>
      <c r="Q18" s="9">
        <f t="shared" si="2"/>
        <v>1</v>
      </c>
      <c r="R18" s="36">
        <f t="shared" si="3"/>
        <v>1</v>
      </c>
      <c r="S18" s="51" t="s">
        <v>297</v>
      </c>
    </row>
    <row r="19" spans="1:19" ht="92.45">
      <c r="A19" s="86" t="s">
        <v>298</v>
      </c>
      <c r="B19" s="6" t="s">
        <v>259</v>
      </c>
      <c r="C19" s="27">
        <v>1</v>
      </c>
      <c r="D19" s="15">
        <v>0</v>
      </c>
      <c r="E19" s="15">
        <v>1</v>
      </c>
      <c r="F19" s="15">
        <v>0</v>
      </c>
      <c r="G19" s="15">
        <v>0</v>
      </c>
      <c r="H19" s="7">
        <f t="shared" si="4"/>
        <v>1</v>
      </c>
      <c r="I19" s="8">
        <v>0</v>
      </c>
      <c r="J19" s="36" t="e">
        <f t="shared" si="5"/>
        <v>#DIV/0!</v>
      </c>
      <c r="K19" s="8">
        <v>1</v>
      </c>
      <c r="L19" s="36">
        <f t="shared" si="0"/>
        <v>1</v>
      </c>
      <c r="M19" s="8">
        <v>0</v>
      </c>
      <c r="N19" s="36">
        <f t="shared" si="6"/>
        <v>1</v>
      </c>
      <c r="O19" s="8">
        <v>0</v>
      </c>
      <c r="P19" s="36" t="e">
        <f t="shared" si="1"/>
        <v>#DIV/0!</v>
      </c>
      <c r="Q19" s="9">
        <f t="shared" si="2"/>
        <v>1</v>
      </c>
      <c r="R19" s="36">
        <f t="shared" si="3"/>
        <v>1</v>
      </c>
      <c r="S19" s="51" t="s">
        <v>299</v>
      </c>
    </row>
    <row r="20" spans="1:19" ht="266.45" customHeight="1">
      <c r="A20" s="86" t="s">
        <v>300</v>
      </c>
      <c r="B20" s="6" t="s">
        <v>259</v>
      </c>
      <c r="C20" s="27">
        <v>1</v>
      </c>
      <c r="D20" s="15">
        <v>0</v>
      </c>
      <c r="E20" s="15">
        <v>1</v>
      </c>
      <c r="F20" s="15">
        <v>0</v>
      </c>
      <c r="G20" s="15">
        <v>0</v>
      </c>
      <c r="H20" s="7">
        <f t="shared" si="4"/>
        <v>1</v>
      </c>
      <c r="I20" s="8">
        <v>0</v>
      </c>
      <c r="J20" s="36" t="e">
        <f t="shared" si="5"/>
        <v>#DIV/0!</v>
      </c>
      <c r="K20" s="8">
        <v>1</v>
      </c>
      <c r="L20" s="36">
        <f t="shared" si="0"/>
        <v>1</v>
      </c>
      <c r="M20" s="8">
        <v>0</v>
      </c>
      <c r="N20" s="36" t="s">
        <v>278</v>
      </c>
      <c r="O20" s="8">
        <v>0</v>
      </c>
      <c r="P20" s="36" t="e">
        <f t="shared" si="1"/>
        <v>#DIV/0!</v>
      </c>
      <c r="Q20" s="9">
        <f t="shared" si="2"/>
        <v>1</v>
      </c>
      <c r="R20" s="36">
        <f t="shared" si="3"/>
        <v>1</v>
      </c>
      <c r="S20" s="51" t="s">
        <v>301</v>
      </c>
    </row>
    <row r="21" spans="1:19" ht="209.1" customHeight="1">
      <c r="A21" s="86" t="s">
        <v>302</v>
      </c>
      <c r="B21" s="6" t="s">
        <v>259</v>
      </c>
      <c r="C21" s="27">
        <v>1</v>
      </c>
      <c r="D21" s="15">
        <v>0</v>
      </c>
      <c r="E21" s="15">
        <v>1</v>
      </c>
      <c r="F21" s="15">
        <v>0</v>
      </c>
      <c r="G21" s="15">
        <v>0</v>
      </c>
      <c r="H21" s="7">
        <f t="shared" si="4"/>
        <v>1</v>
      </c>
      <c r="I21" s="8">
        <v>0</v>
      </c>
      <c r="J21" s="36" t="e">
        <f t="shared" si="5"/>
        <v>#DIV/0!</v>
      </c>
      <c r="K21" s="8">
        <v>1</v>
      </c>
      <c r="L21" s="36">
        <f t="shared" si="0"/>
        <v>1</v>
      </c>
      <c r="M21" s="8">
        <v>0</v>
      </c>
      <c r="N21" s="36">
        <f t="shared" si="6"/>
        <v>1</v>
      </c>
      <c r="O21" s="8">
        <v>0</v>
      </c>
      <c r="P21" s="36" t="e">
        <f t="shared" si="1"/>
        <v>#DIV/0!</v>
      </c>
      <c r="Q21" s="9">
        <f t="shared" si="2"/>
        <v>1</v>
      </c>
      <c r="R21" s="36">
        <f t="shared" si="3"/>
        <v>1</v>
      </c>
      <c r="S21" s="51" t="s">
        <v>303</v>
      </c>
    </row>
    <row r="22" spans="1:19" ht="192" customHeight="1" thickBot="1">
      <c r="A22" s="87" t="s">
        <v>304</v>
      </c>
      <c r="B22" s="6" t="s">
        <v>259</v>
      </c>
      <c r="C22" s="27">
        <v>1</v>
      </c>
      <c r="D22" s="15">
        <v>0</v>
      </c>
      <c r="E22" s="15">
        <v>1</v>
      </c>
      <c r="F22" s="15">
        <v>0</v>
      </c>
      <c r="G22" s="15">
        <v>0</v>
      </c>
      <c r="H22" s="7">
        <f t="shared" si="4"/>
        <v>1</v>
      </c>
      <c r="I22" s="8">
        <v>0</v>
      </c>
      <c r="J22" s="36" t="e">
        <f t="shared" si="5"/>
        <v>#DIV/0!</v>
      </c>
      <c r="K22" s="8">
        <v>1</v>
      </c>
      <c r="L22" s="36">
        <f t="shared" si="0"/>
        <v>1</v>
      </c>
      <c r="M22" s="8">
        <v>0</v>
      </c>
      <c r="N22" s="36">
        <f>L22</f>
        <v>1</v>
      </c>
      <c r="O22" s="8">
        <v>0</v>
      </c>
      <c r="P22" s="36" t="e">
        <f t="shared" si="1"/>
        <v>#DIV/0!</v>
      </c>
      <c r="Q22" s="9">
        <f t="shared" si="2"/>
        <v>1</v>
      </c>
      <c r="R22" s="36">
        <f t="shared" si="3"/>
        <v>1</v>
      </c>
      <c r="S22" s="51" t="s">
        <v>305</v>
      </c>
    </row>
    <row r="23" spans="1:19" ht="111.6" customHeight="1">
      <c r="A23" s="85" t="s">
        <v>306</v>
      </c>
      <c r="B23" s="6" t="s">
        <v>259</v>
      </c>
      <c r="C23" s="27">
        <v>2</v>
      </c>
      <c r="D23" s="15">
        <v>0</v>
      </c>
      <c r="E23" s="15">
        <v>0</v>
      </c>
      <c r="F23" s="15">
        <v>2</v>
      </c>
      <c r="G23" s="15">
        <v>0</v>
      </c>
      <c r="H23" s="7">
        <f t="shared" si="4"/>
        <v>2</v>
      </c>
      <c r="I23" s="8">
        <v>0</v>
      </c>
      <c r="J23" s="36" t="e">
        <f>(I23/D23)</f>
        <v>#DIV/0!</v>
      </c>
      <c r="K23" s="8">
        <v>0</v>
      </c>
      <c r="L23" s="36" t="e">
        <f>K23/E23</f>
        <v>#DIV/0!</v>
      </c>
      <c r="M23" s="8">
        <v>2</v>
      </c>
      <c r="N23" s="36">
        <f>M23/F23</f>
        <v>1</v>
      </c>
      <c r="O23" s="8">
        <v>0</v>
      </c>
      <c r="P23" s="36" t="e">
        <f t="shared" si="1"/>
        <v>#DIV/0!</v>
      </c>
      <c r="Q23" s="9">
        <f t="shared" si="2"/>
        <v>2</v>
      </c>
      <c r="R23" s="36">
        <f t="shared" si="3"/>
        <v>1</v>
      </c>
      <c r="S23" s="51" t="s">
        <v>307</v>
      </c>
    </row>
    <row r="24" spans="1:19" ht="55.15">
      <c r="A24" s="86" t="s">
        <v>308</v>
      </c>
      <c r="B24" s="6" t="s">
        <v>259</v>
      </c>
      <c r="C24" s="27">
        <v>1</v>
      </c>
      <c r="D24" s="15">
        <v>1</v>
      </c>
      <c r="E24" s="15">
        <v>0</v>
      </c>
      <c r="F24" s="15">
        <v>0</v>
      </c>
      <c r="G24" s="15">
        <v>0</v>
      </c>
      <c r="H24" s="7">
        <f t="shared" si="4"/>
        <v>1</v>
      </c>
      <c r="I24" s="8">
        <v>1</v>
      </c>
      <c r="J24" s="36">
        <f t="shared" si="5"/>
        <v>1</v>
      </c>
      <c r="K24" s="8">
        <v>0</v>
      </c>
      <c r="L24" s="36" t="e">
        <f t="shared" si="0"/>
        <v>#DIV/0!</v>
      </c>
      <c r="M24" s="8">
        <v>0</v>
      </c>
      <c r="N24" s="36" t="e">
        <f t="shared" ref="N24:N51" si="8">L24</f>
        <v>#DIV/0!</v>
      </c>
      <c r="O24" s="8">
        <v>0</v>
      </c>
      <c r="P24" s="36" t="e">
        <f t="shared" si="1"/>
        <v>#DIV/0!</v>
      </c>
      <c r="Q24" s="9">
        <f t="shared" si="2"/>
        <v>1</v>
      </c>
      <c r="R24" s="36">
        <f t="shared" si="3"/>
        <v>1</v>
      </c>
      <c r="S24" s="51" t="s">
        <v>309</v>
      </c>
    </row>
    <row r="25" spans="1:19" ht="69">
      <c r="A25" s="86" t="s">
        <v>310</v>
      </c>
      <c r="B25" s="6" t="s">
        <v>259</v>
      </c>
      <c r="C25" s="27">
        <v>1</v>
      </c>
      <c r="D25" s="15">
        <v>1</v>
      </c>
      <c r="E25" s="15">
        <v>0</v>
      </c>
      <c r="F25" s="15">
        <v>0</v>
      </c>
      <c r="G25" s="15">
        <v>0</v>
      </c>
      <c r="H25" s="7">
        <f t="shared" si="4"/>
        <v>1</v>
      </c>
      <c r="I25" s="8">
        <v>1</v>
      </c>
      <c r="J25" s="36">
        <f t="shared" si="5"/>
        <v>1</v>
      </c>
      <c r="K25" s="8">
        <v>0</v>
      </c>
      <c r="L25" s="36" t="e">
        <f t="shared" si="0"/>
        <v>#DIV/0!</v>
      </c>
      <c r="M25" s="8">
        <v>0</v>
      </c>
      <c r="N25" s="36" t="e">
        <f t="shared" si="8"/>
        <v>#DIV/0!</v>
      </c>
      <c r="O25" s="8">
        <v>0</v>
      </c>
      <c r="P25" s="36" t="e">
        <f t="shared" si="1"/>
        <v>#DIV/0!</v>
      </c>
      <c r="Q25" s="9">
        <f t="shared" si="2"/>
        <v>1</v>
      </c>
      <c r="R25" s="36">
        <f t="shared" si="3"/>
        <v>1</v>
      </c>
      <c r="S25" s="51" t="s">
        <v>311</v>
      </c>
    </row>
    <row r="26" spans="1:19" ht="55.15">
      <c r="A26" s="86" t="s">
        <v>312</v>
      </c>
      <c r="B26" s="6" t="s">
        <v>259</v>
      </c>
      <c r="C26" s="27">
        <v>1</v>
      </c>
      <c r="D26" s="15">
        <v>0</v>
      </c>
      <c r="E26" s="15">
        <v>1</v>
      </c>
      <c r="F26" s="15">
        <v>0</v>
      </c>
      <c r="G26" s="15">
        <v>0</v>
      </c>
      <c r="H26" s="7">
        <f t="shared" si="4"/>
        <v>1</v>
      </c>
      <c r="I26" s="8">
        <v>1</v>
      </c>
      <c r="J26" s="36" t="e">
        <f t="shared" si="5"/>
        <v>#DIV/0!</v>
      </c>
      <c r="K26" s="8">
        <v>0</v>
      </c>
      <c r="L26" s="36">
        <f t="shared" si="0"/>
        <v>0</v>
      </c>
      <c r="M26" s="8">
        <v>0</v>
      </c>
      <c r="N26" s="36">
        <f t="shared" si="8"/>
        <v>0</v>
      </c>
      <c r="O26" s="8">
        <v>0</v>
      </c>
      <c r="P26" s="36" t="e">
        <f t="shared" si="1"/>
        <v>#DIV/0!</v>
      </c>
      <c r="Q26" s="9">
        <f t="shared" si="2"/>
        <v>1</v>
      </c>
      <c r="R26" s="36">
        <f t="shared" si="3"/>
        <v>1</v>
      </c>
      <c r="S26" s="51" t="s">
        <v>313</v>
      </c>
    </row>
    <row r="27" spans="1:19" ht="55.15">
      <c r="A27" s="86" t="s">
        <v>314</v>
      </c>
      <c r="B27" s="6" t="s">
        <v>259</v>
      </c>
      <c r="C27" s="27">
        <v>1</v>
      </c>
      <c r="D27" s="15">
        <v>1</v>
      </c>
      <c r="E27" s="15">
        <v>0</v>
      </c>
      <c r="F27" s="15">
        <v>0</v>
      </c>
      <c r="G27" s="15">
        <v>0</v>
      </c>
      <c r="H27" s="7">
        <f t="shared" si="4"/>
        <v>1</v>
      </c>
      <c r="I27" s="8">
        <v>1</v>
      </c>
      <c r="J27" s="36">
        <f t="shared" si="5"/>
        <v>1</v>
      </c>
      <c r="K27" s="8">
        <v>0</v>
      </c>
      <c r="L27" s="36" t="e">
        <f t="shared" si="0"/>
        <v>#DIV/0!</v>
      </c>
      <c r="M27" s="8">
        <v>0</v>
      </c>
      <c r="N27" s="36" t="e">
        <f t="shared" si="8"/>
        <v>#DIV/0!</v>
      </c>
      <c r="O27" s="8">
        <v>0</v>
      </c>
      <c r="P27" s="36" t="e">
        <f t="shared" si="1"/>
        <v>#DIV/0!</v>
      </c>
      <c r="Q27" s="9">
        <f t="shared" si="2"/>
        <v>1</v>
      </c>
      <c r="R27" s="36">
        <f t="shared" si="3"/>
        <v>1</v>
      </c>
      <c r="S27" s="51" t="s">
        <v>315</v>
      </c>
    </row>
    <row r="28" spans="1:19" ht="81.599999999999994" customHeight="1">
      <c r="A28" s="86" t="s">
        <v>316</v>
      </c>
      <c r="B28" s="6" t="s">
        <v>259</v>
      </c>
      <c r="C28" s="27">
        <v>1</v>
      </c>
      <c r="D28" s="15">
        <v>1</v>
      </c>
      <c r="E28" s="15">
        <v>0</v>
      </c>
      <c r="F28" s="15">
        <v>0</v>
      </c>
      <c r="G28" s="15">
        <v>0</v>
      </c>
      <c r="H28" s="7">
        <f t="shared" si="4"/>
        <v>1</v>
      </c>
      <c r="I28" s="8">
        <v>1</v>
      </c>
      <c r="J28" s="36">
        <f t="shared" si="5"/>
        <v>1</v>
      </c>
      <c r="K28" s="8">
        <v>0</v>
      </c>
      <c r="L28" s="36" t="e">
        <f t="shared" si="0"/>
        <v>#DIV/0!</v>
      </c>
      <c r="M28" s="8">
        <v>0</v>
      </c>
      <c r="N28" s="36" t="e">
        <f t="shared" si="8"/>
        <v>#DIV/0!</v>
      </c>
      <c r="O28" s="8">
        <v>0</v>
      </c>
      <c r="P28" s="36" t="e">
        <f t="shared" si="1"/>
        <v>#DIV/0!</v>
      </c>
      <c r="Q28" s="9">
        <f t="shared" si="2"/>
        <v>1</v>
      </c>
      <c r="R28" s="36">
        <f t="shared" si="3"/>
        <v>1</v>
      </c>
      <c r="S28" s="51" t="s">
        <v>317</v>
      </c>
    </row>
    <row r="29" spans="1:19" ht="82.9">
      <c r="A29" s="86" t="s">
        <v>318</v>
      </c>
      <c r="B29" s="6" t="s">
        <v>259</v>
      </c>
      <c r="C29" s="27">
        <v>1</v>
      </c>
      <c r="D29" s="15">
        <v>1</v>
      </c>
      <c r="E29" s="15">
        <v>0</v>
      </c>
      <c r="F29" s="15">
        <v>0</v>
      </c>
      <c r="G29" s="15">
        <v>0</v>
      </c>
      <c r="H29" s="7">
        <f t="shared" si="4"/>
        <v>1</v>
      </c>
      <c r="I29" s="8">
        <v>1</v>
      </c>
      <c r="J29" s="36">
        <f t="shared" si="5"/>
        <v>1</v>
      </c>
      <c r="K29" s="8">
        <v>0</v>
      </c>
      <c r="L29" s="36" t="e">
        <f t="shared" si="0"/>
        <v>#DIV/0!</v>
      </c>
      <c r="M29" s="8">
        <v>0</v>
      </c>
      <c r="N29" s="36" t="e">
        <f t="shared" si="8"/>
        <v>#DIV/0!</v>
      </c>
      <c r="O29" s="8">
        <v>0</v>
      </c>
      <c r="P29" s="36" t="e">
        <f t="shared" si="1"/>
        <v>#DIV/0!</v>
      </c>
      <c r="Q29" s="9">
        <f t="shared" si="2"/>
        <v>1</v>
      </c>
      <c r="R29" s="36">
        <f t="shared" si="3"/>
        <v>1</v>
      </c>
      <c r="S29" s="51" t="s">
        <v>319</v>
      </c>
    </row>
    <row r="30" spans="1:19" ht="69">
      <c r="A30" s="86" t="s">
        <v>320</v>
      </c>
      <c r="B30" s="6" t="s">
        <v>259</v>
      </c>
      <c r="C30" s="27">
        <v>1</v>
      </c>
      <c r="D30" s="15">
        <v>1</v>
      </c>
      <c r="E30" s="15">
        <v>0</v>
      </c>
      <c r="F30" s="15">
        <v>0</v>
      </c>
      <c r="G30" s="15">
        <v>0</v>
      </c>
      <c r="H30" s="7">
        <f t="shared" si="4"/>
        <v>1</v>
      </c>
      <c r="I30" s="8">
        <v>1</v>
      </c>
      <c r="J30" s="36">
        <f t="shared" si="5"/>
        <v>1</v>
      </c>
      <c r="K30" s="8">
        <v>0</v>
      </c>
      <c r="L30" s="36" t="e">
        <f t="shared" si="0"/>
        <v>#DIV/0!</v>
      </c>
      <c r="M30" s="8">
        <v>0</v>
      </c>
      <c r="N30" s="36" t="e">
        <f t="shared" si="8"/>
        <v>#DIV/0!</v>
      </c>
      <c r="O30" s="8">
        <v>0</v>
      </c>
      <c r="P30" s="36" t="e">
        <f t="shared" si="1"/>
        <v>#DIV/0!</v>
      </c>
      <c r="Q30" s="9">
        <f t="shared" si="2"/>
        <v>1</v>
      </c>
      <c r="R30" s="36">
        <f t="shared" si="3"/>
        <v>1</v>
      </c>
      <c r="S30" s="51" t="s">
        <v>321</v>
      </c>
    </row>
    <row r="31" spans="1:19" ht="69">
      <c r="A31" s="86" t="s">
        <v>322</v>
      </c>
      <c r="B31" s="6" t="s">
        <v>259</v>
      </c>
      <c r="C31" s="27">
        <v>1</v>
      </c>
      <c r="D31" s="15">
        <v>1</v>
      </c>
      <c r="E31" s="15">
        <v>0</v>
      </c>
      <c r="F31" s="15">
        <v>0</v>
      </c>
      <c r="G31" s="15">
        <v>0</v>
      </c>
      <c r="H31" s="7">
        <f t="shared" si="4"/>
        <v>1</v>
      </c>
      <c r="I31" s="8">
        <v>1</v>
      </c>
      <c r="J31" s="36">
        <f t="shared" si="5"/>
        <v>1</v>
      </c>
      <c r="K31" s="8">
        <v>0</v>
      </c>
      <c r="L31" s="36" t="e">
        <f t="shared" si="0"/>
        <v>#DIV/0!</v>
      </c>
      <c r="M31" s="8">
        <v>0</v>
      </c>
      <c r="N31" s="36" t="e">
        <f t="shared" si="8"/>
        <v>#DIV/0!</v>
      </c>
      <c r="O31" s="8">
        <v>0</v>
      </c>
      <c r="P31" s="36" t="e">
        <f t="shared" si="1"/>
        <v>#DIV/0!</v>
      </c>
      <c r="Q31" s="9">
        <f t="shared" si="2"/>
        <v>1</v>
      </c>
      <c r="R31" s="36">
        <f t="shared" si="3"/>
        <v>1</v>
      </c>
      <c r="S31" s="51" t="s">
        <v>323</v>
      </c>
    </row>
    <row r="32" spans="1:19" ht="69" customHeight="1">
      <c r="A32" s="88" t="s">
        <v>324</v>
      </c>
      <c r="B32" s="6" t="s">
        <v>259</v>
      </c>
      <c r="C32" s="27">
        <v>1</v>
      </c>
      <c r="D32" s="15">
        <v>1</v>
      </c>
      <c r="E32" s="15">
        <v>0</v>
      </c>
      <c r="F32" s="15">
        <v>0</v>
      </c>
      <c r="G32" s="15">
        <v>0</v>
      </c>
      <c r="H32" s="7">
        <f t="shared" si="4"/>
        <v>1</v>
      </c>
      <c r="I32" s="8">
        <v>1</v>
      </c>
      <c r="J32" s="36">
        <f t="shared" si="5"/>
        <v>1</v>
      </c>
      <c r="K32" s="8">
        <v>0</v>
      </c>
      <c r="L32" s="36" t="e">
        <f t="shared" si="0"/>
        <v>#DIV/0!</v>
      </c>
      <c r="M32" s="8">
        <v>0</v>
      </c>
      <c r="N32" s="36" t="e">
        <f t="shared" si="8"/>
        <v>#DIV/0!</v>
      </c>
      <c r="O32" s="8">
        <v>0</v>
      </c>
      <c r="P32" s="36" t="e">
        <f t="shared" si="1"/>
        <v>#DIV/0!</v>
      </c>
      <c r="Q32" s="9">
        <f t="shared" si="2"/>
        <v>1</v>
      </c>
      <c r="R32" s="36">
        <f t="shared" si="3"/>
        <v>1</v>
      </c>
      <c r="S32" s="51" t="s">
        <v>325</v>
      </c>
    </row>
    <row r="33" spans="1:19" ht="69">
      <c r="A33" s="88" t="s">
        <v>326</v>
      </c>
      <c r="B33" s="6" t="s">
        <v>259</v>
      </c>
      <c r="C33" s="27">
        <v>1</v>
      </c>
      <c r="D33" s="15">
        <v>0</v>
      </c>
      <c r="E33" s="15">
        <v>0</v>
      </c>
      <c r="F33" s="15">
        <v>1</v>
      </c>
      <c r="G33" s="15">
        <v>0</v>
      </c>
      <c r="H33" s="7">
        <f t="shared" si="4"/>
        <v>1</v>
      </c>
      <c r="I33" s="8">
        <v>0</v>
      </c>
      <c r="J33" s="36" t="e">
        <f t="shared" si="5"/>
        <v>#DIV/0!</v>
      </c>
      <c r="K33" s="8">
        <v>0</v>
      </c>
      <c r="L33" s="36" t="e">
        <f t="shared" si="0"/>
        <v>#DIV/0!</v>
      </c>
      <c r="M33" s="8">
        <v>1</v>
      </c>
      <c r="N33" s="36" t="e">
        <f t="shared" si="8"/>
        <v>#DIV/0!</v>
      </c>
      <c r="O33" s="8">
        <v>0</v>
      </c>
      <c r="P33" s="36" t="e">
        <f t="shared" si="1"/>
        <v>#DIV/0!</v>
      </c>
      <c r="Q33" s="9">
        <f t="shared" si="2"/>
        <v>1</v>
      </c>
      <c r="R33" s="36">
        <f t="shared" si="3"/>
        <v>1</v>
      </c>
      <c r="S33" s="51" t="s">
        <v>327</v>
      </c>
    </row>
    <row r="34" spans="1:19" ht="69">
      <c r="A34" s="88" t="s">
        <v>328</v>
      </c>
      <c r="B34" s="6" t="s">
        <v>259</v>
      </c>
      <c r="C34" s="27">
        <v>1</v>
      </c>
      <c r="D34" s="15">
        <v>1</v>
      </c>
      <c r="E34" s="15">
        <v>0</v>
      </c>
      <c r="F34" s="15">
        <v>0</v>
      </c>
      <c r="G34" s="15">
        <v>0</v>
      </c>
      <c r="H34" s="7">
        <f t="shared" si="4"/>
        <v>1</v>
      </c>
      <c r="I34" s="8">
        <v>1</v>
      </c>
      <c r="J34" s="36">
        <f t="shared" si="5"/>
        <v>1</v>
      </c>
      <c r="K34" s="8">
        <v>0</v>
      </c>
      <c r="L34" s="36" t="e">
        <f t="shared" si="0"/>
        <v>#DIV/0!</v>
      </c>
      <c r="M34" s="8">
        <v>0</v>
      </c>
      <c r="N34" s="36" t="e">
        <f t="shared" si="8"/>
        <v>#DIV/0!</v>
      </c>
      <c r="O34" s="8">
        <v>0</v>
      </c>
      <c r="P34" s="36" t="e">
        <f t="shared" si="1"/>
        <v>#DIV/0!</v>
      </c>
      <c r="Q34" s="9">
        <f t="shared" si="2"/>
        <v>1</v>
      </c>
      <c r="R34" s="36">
        <f t="shared" si="3"/>
        <v>1</v>
      </c>
      <c r="S34" s="51" t="s">
        <v>329</v>
      </c>
    </row>
    <row r="35" spans="1:19" ht="82.9">
      <c r="A35" s="88" t="s">
        <v>330</v>
      </c>
      <c r="B35" s="6" t="s">
        <v>259</v>
      </c>
      <c r="C35" s="27">
        <v>1</v>
      </c>
      <c r="D35" s="15">
        <v>1</v>
      </c>
      <c r="E35" s="15">
        <v>0</v>
      </c>
      <c r="F35" s="15">
        <v>0</v>
      </c>
      <c r="G35" s="15">
        <v>0</v>
      </c>
      <c r="H35" s="7">
        <f t="shared" si="4"/>
        <v>1</v>
      </c>
      <c r="I35" s="8">
        <v>1</v>
      </c>
      <c r="J35" s="36">
        <f t="shared" si="5"/>
        <v>1</v>
      </c>
      <c r="K35" s="8">
        <v>0</v>
      </c>
      <c r="L35" s="36" t="e">
        <f t="shared" si="0"/>
        <v>#DIV/0!</v>
      </c>
      <c r="M35" s="8">
        <v>0</v>
      </c>
      <c r="N35" s="36" t="e">
        <f t="shared" si="8"/>
        <v>#DIV/0!</v>
      </c>
      <c r="O35" s="8">
        <v>0</v>
      </c>
      <c r="P35" s="36" t="e">
        <f t="shared" si="1"/>
        <v>#DIV/0!</v>
      </c>
      <c r="Q35" s="9">
        <f t="shared" si="2"/>
        <v>1</v>
      </c>
      <c r="R35" s="36">
        <f t="shared" si="3"/>
        <v>1</v>
      </c>
      <c r="S35" s="51" t="s">
        <v>331</v>
      </c>
    </row>
    <row r="36" spans="1:19" ht="69">
      <c r="A36" s="88" t="s">
        <v>332</v>
      </c>
      <c r="B36" s="6" t="s">
        <v>259</v>
      </c>
      <c r="C36" s="27">
        <v>1</v>
      </c>
      <c r="D36" s="15">
        <v>0</v>
      </c>
      <c r="E36" s="15">
        <v>1</v>
      </c>
      <c r="F36" s="15">
        <v>0</v>
      </c>
      <c r="G36" s="15">
        <v>0</v>
      </c>
      <c r="H36" s="7">
        <f t="shared" si="4"/>
        <v>1</v>
      </c>
      <c r="I36" s="8">
        <v>0</v>
      </c>
      <c r="J36" s="36" t="e">
        <f t="shared" si="5"/>
        <v>#DIV/0!</v>
      </c>
      <c r="K36" s="8">
        <v>1</v>
      </c>
      <c r="L36" s="36">
        <f t="shared" si="0"/>
        <v>1</v>
      </c>
      <c r="M36" s="8">
        <v>0</v>
      </c>
      <c r="N36" s="36">
        <f t="shared" si="8"/>
        <v>1</v>
      </c>
      <c r="O36" s="8">
        <v>0</v>
      </c>
      <c r="P36" s="36" t="e">
        <f t="shared" si="1"/>
        <v>#DIV/0!</v>
      </c>
      <c r="Q36" s="9">
        <f t="shared" si="2"/>
        <v>1</v>
      </c>
      <c r="R36" s="36">
        <f t="shared" si="3"/>
        <v>1</v>
      </c>
      <c r="S36" s="51" t="s">
        <v>333</v>
      </c>
    </row>
    <row r="37" spans="1:19" ht="69">
      <c r="A37" s="88" t="s">
        <v>334</v>
      </c>
      <c r="B37" s="6" t="s">
        <v>259</v>
      </c>
      <c r="C37" s="27">
        <v>2</v>
      </c>
      <c r="D37" s="15">
        <v>0</v>
      </c>
      <c r="E37" s="15">
        <v>2</v>
      </c>
      <c r="F37" s="15">
        <v>0</v>
      </c>
      <c r="G37" s="15">
        <v>0</v>
      </c>
      <c r="H37" s="7">
        <f t="shared" si="4"/>
        <v>2</v>
      </c>
      <c r="I37" s="8">
        <v>0</v>
      </c>
      <c r="J37" s="36" t="e">
        <f t="shared" si="5"/>
        <v>#DIV/0!</v>
      </c>
      <c r="K37" s="8">
        <v>2</v>
      </c>
      <c r="L37" s="36">
        <f t="shared" si="0"/>
        <v>1</v>
      </c>
      <c r="M37" s="8">
        <v>0</v>
      </c>
      <c r="N37" s="36">
        <f t="shared" si="8"/>
        <v>1</v>
      </c>
      <c r="O37" s="8">
        <v>0</v>
      </c>
      <c r="P37" s="36" t="e">
        <f t="shared" si="1"/>
        <v>#DIV/0!</v>
      </c>
      <c r="Q37" s="9">
        <f t="shared" si="2"/>
        <v>2</v>
      </c>
      <c r="R37" s="36">
        <f t="shared" si="3"/>
        <v>1</v>
      </c>
      <c r="S37" s="51" t="s">
        <v>335</v>
      </c>
    </row>
    <row r="38" spans="1:19" ht="69">
      <c r="A38" s="88" t="s">
        <v>336</v>
      </c>
      <c r="B38" s="6" t="s">
        <v>259</v>
      </c>
      <c r="C38" s="27">
        <v>3</v>
      </c>
      <c r="D38" s="15">
        <v>1</v>
      </c>
      <c r="E38" s="15">
        <v>0</v>
      </c>
      <c r="F38" s="15">
        <v>1</v>
      </c>
      <c r="G38" s="15">
        <v>1</v>
      </c>
      <c r="H38" s="7">
        <f t="shared" si="4"/>
        <v>3</v>
      </c>
      <c r="I38" s="8">
        <v>1</v>
      </c>
      <c r="J38" s="36">
        <f t="shared" si="5"/>
        <v>1</v>
      </c>
      <c r="K38" s="8">
        <v>1</v>
      </c>
      <c r="L38" s="36" t="e">
        <f t="shared" si="0"/>
        <v>#DIV/0!</v>
      </c>
      <c r="M38" s="8">
        <v>0</v>
      </c>
      <c r="N38" s="36" t="e">
        <f t="shared" si="8"/>
        <v>#DIV/0!</v>
      </c>
      <c r="O38" s="8">
        <v>1</v>
      </c>
      <c r="P38" s="36">
        <f t="shared" si="1"/>
        <v>1</v>
      </c>
      <c r="Q38" s="9">
        <v>3</v>
      </c>
      <c r="R38" s="36">
        <f t="shared" si="3"/>
        <v>1</v>
      </c>
      <c r="S38" s="51" t="s">
        <v>337</v>
      </c>
    </row>
    <row r="39" spans="1:19" ht="90.6" customHeight="1" thickBot="1">
      <c r="A39" s="84" t="s">
        <v>338</v>
      </c>
      <c r="B39" s="6" t="s">
        <v>259</v>
      </c>
      <c r="C39" s="27">
        <v>3</v>
      </c>
      <c r="D39" s="15">
        <v>0</v>
      </c>
      <c r="E39" s="15">
        <v>1</v>
      </c>
      <c r="F39" s="15">
        <v>0</v>
      </c>
      <c r="G39" s="15">
        <v>2</v>
      </c>
      <c r="H39" s="7">
        <f t="shared" si="4"/>
        <v>3</v>
      </c>
      <c r="I39" s="8">
        <v>0</v>
      </c>
      <c r="J39" s="36" t="e">
        <f t="shared" si="5"/>
        <v>#DIV/0!</v>
      </c>
      <c r="K39" s="8">
        <v>1</v>
      </c>
      <c r="L39" s="36">
        <f t="shared" si="0"/>
        <v>1</v>
      </c>
      <c r="M39" s="8">
        <v>0</v>
      </c>
      <c r="N39" s="36">
        <f t="shared" si="8"/>
        <v>1</v>
      </c>
      <c r="O39" s="8">
        <v>1</v>
      </c>
      <c r="P39" s="36">
        <f t="shared" si="1"/>
        <v>0.5</v>
      </c>
      <c r="Q39" s="9">
        <v>2</v>
      </c>
      <c r="R39" s="36">
        <f t="shared" si="3"/>
        <v>0.66666666666666663</v>
      </c>
      <c r="S39" s="51" t="s">
        <v>339</v>
      </c>
    </row>
    <row r="40" spans="1:19" ht="55.15">
      <c r="A40" s="85" t="s">
        <v>340</v>
      </c>
      <c r="B40" s="6" t="s">
        <v>259</v>
      </c>
      <c r="C40" s="27">
        <v>1</v>
      </c>
      <c r="D40" s="15">
        <v>1</v>
      </c>
      <c r="E40" s="15">
        <v>0</v>
      </c>
      <c r="F40" s="15">
        <v>0</v>
      </c>
      <c r="G40" s="15">
        <v>0</v>
      </c>
      <c r="H40" s="7">
        <f t="shared" si="4"/>
        <v>1</v>
      </c>
      <c r="I40" s="8">
        <v>1</v>
      </c>
      <c r="J40" s="36">
        <f t="shared" si="5"/>
        <v>1</v>
      </c>
      <c r="K40" s="8">
        <v>0</v>
      </c>
      <c r="L40" s="36" t="e">
        <f t="shared" si="0"/>
        <v>#DIV/0!</v>
      </c>
      <c r="M40" s="8">
        <v>0</v>
      </c>
      <c r="N40" s="36" t="e">
        <f t="shared" si="8"/>
        <v>#DIV/0!</v>
      </c>
      <c r="O40" s="8">
        <v>0</v>
      </c>
      <c r="P40" s="36" t="e">
        <f t="shared" si="1"/>
        <v>#DIV/0!</v>
      </c>
      <c r="Q40" s="9">
        <f t="shared" si="2"/>
        <v>1</v>
      </c>
      <c r="R40" s="36">
        <f t="shared" si="3"/>
        <v>1</v>
      </c>
      <c r="S40" s="51" t="s">
        <v>341</v>
      </c>
    </row>
    <row r="41" spans="1:19" ht="69">
      <c r="A41" s="86" t="s">
        <v>342</v>
      </c>
      <c r="B41" s="6" t="s">
        <v>259</v>
      </c>
      <c r="C41" s="27">
        <v>1</v>
      </c>
      <c r="D41" s="15">
        <v>1</v>
      </c>
      <c r="E41" s="15">
        <v>0</v>
      </c>
      <c r="F41" s="15">
        <v>0</v>
      </c>
      <c r="G41" s="15">
        <v>0</v>
      </c>
      <c r="H41" s="7">
        <f t="shared" si="4"/>
        <v>1</v>
      </c>
      <c r="I41" s="8">
        <v>1</v>
      </c>
      <c r="J41" s="36">
        <f t="shared" si="5"/>
        <v>1</v>
      </c>
      <c r="K41" s="8">
        <v>0</v>
      </c>
      <c r="L41" s="36" t="e">
        <f t="shared" si="0"/>
        <v>#DIV/0!</v>
      </c>
      <c r="M41" s="8">
        <v>0</v>
      </c>
      <c r="N41" s="36" t="e">
        <f t="shared" si="8"/>
        <v>#DIV/0!</v>
      </c>
      <c r="O41" s="8">
        <v>0</v>
      </c>
      <c r="P41" s="36" t="e">
        <f t="shared" si="1"/>
        <v>#DIV/0!</v>
      </c>
      <c r="Q41" s="9">
        <f t="shared" si="2"/>
        <v>1</v>
      </c>
      <c r="R41" s="36">
        <f t="shared" si="3"/>
        <v>1</v>
      </c>
      <c r="S41" s="51" t="s">
        <v>343</v>
      </c>
    </row>
    <row r="42" spans="1:19" ht="69.599999999999994" thickBot="1">
      <c r="A42" s="87" t="s">
        <v>344</v>
      </c>
      <c r="B42" s="6" t="s">
        <v>259</v>
      </c>
      <c r="C42" s="27">
        <v>1</v>
      </c>
      <c r="D42" s="15">
        <v>1</v>
      </c>
      <c r="E42" s="15">
        <v>0</v>
      </c>
      <c r="F42" s="15">
        <v>0</v>
      </c>
      <c r="G42" s="15">
        <v>0</v>
      </c>
      <c r="H42" s="7">
        <f t="shared" si="4"/>
        <v>1</v>
      </c>
      <c r="I42" s="8">
        <v>1</v>
      </c>
      <c r="J42" s="36">
        <f t="shared" si="5"/>
        <v>1</v>
      </c>
      <c r="K42" s="8">
        <v>0</v>
      </c>
      <c r="L42" s="36" t="e">
        <f t="shared" si="0"/>
        <v>#DIV/0!</v>
      </c>
      <c r="M42" s="8">
        <v>0</v>
      </c>
      <c r="N42" s="36" t="e">
        <f t="shared" si="8"/>
        <v>#DIV/0!</v>
      </c>
      <c r="O42" s="8">
        <v>0</v>
      </c>
      <c r="P42" s="36" t="e">
        <f t="shared" ref="P42:P73" si="9">O42/G42</f>
        <v>#DIV/0!</v>
      </c>
      <c r="Q42" s="9">
        <f t="shared" ref="Q42:Q73" si="10">I42+K42+M42+O42</f>
        <v>1</v>
      </c>
      <c r="R42" s="36">
        <f t="shared" ref="R42:R73" si="11">Q42/C42</f>
        <v>1</v>
      </c>
      <c r="S42" s="51" t="s">
        <v>345</v>
      </c>
    </row>
    <row r="43" spans="1:19" ht="67.5" customHeight="1">
      <c r="A43" s="85" t="s">
        <v>346</v>
      </c>
      <c r="B43" s="6" t="s">
        <v>259</v>
      </c>
      <c r="C43" s="27">
        <v>1</v>
      </c>
      <c r="D43" s="15">
        <v>0</v>
      </c>
      <c r="E43" s="15">
        <v>1</v>
      </c>
      <c r="F43" s="15">
        <v>0</v>
      </c>
      <c r="G43" s="15">
        <v>0</v>
      </c>
      <c r="H43" s="7">
        <f t="shared" si="4"/>
        <v>1</v>
      </c>
      <c r="I43" s="8">
        <v>0</v>
      </c>
      <c r="J43" s="36" t="e">
        <f t="shared" si="5"/>
        <v>#DIV/0!</v>
      </c>
      <c r="K43" s="8">
        <v>1</v>
      </c>
      <c r="L43" s="36">
        <f t="shared" si="0"/>
        <v>1</v>
      </c>
      <c r="M43" s="8">
        <v>0</v>
      </c>
      <c r="N43" s="36">
        <f t="shared" si="8"/>
        <v>1</v>
      </c>
      <c r="O43" s="8">
        <v>0</v>
      </c>
      <c r="P43" s="36" t="e">
        <f t="shared" si="9"/>
        <v>#DIV/0!</v>
      </c>
      <c r="Q43" s="9">
        <f t="shared" si="10"/>
        <v>1</v>
      </c>
      <c r="R43" s="36">
        <f t="shared" si="11"/>
        <v>1</v>
      </c>
      <c r="S43" s="51" t="s">
        <v>347</v>
      </c>
    </row>
    <row r="44" spans="1:19" ht="110.45">
      <c r="A44" s="86" t="s">
        <v>348</v>
      </c>
      <c r="B44" s="6" t="s">
        <v>259</v>
      </c>
      <c r="C44" s="27">
        <v>2</v>
      </c>
      <c r="D44" s="15">
        <v>0</v>
      </c>
      <c r="E44" s="15">
        <v>0</v>
      </c>
      <c r="F44" s="15">
        <v>1</v>
      </c>
      <c r="G44" s="15">
        <v>1</v>
      </c>
      <c r="H44" s="7">
        <f t="shared" si="4"/>
        <v>2</v>
      </c>
      <c r="I44" s="8">
        <v>0</v>
      </c>
      <c r="J44" s="36" t="e">
        <f t="shared" si="5"/>
        <v>#DIV/0!</v>
      </c>
      <c r="K44" s="8">
        <v>0</v>
      </c>
      <c r="L44" s="36" t="e">
        <f t="shared" si="0"/>
        <v>#DIV/0!</v>
      </c>
      <c r="M44" s="8">
        <v>0</v>
      </c>
      <c r="N44" s="36" t="e">
        <f t="shared" si="8"/>
        <v>#DIV/0!</v>
      </c>
      <c r="O44" s="8">
        <v>2</v>
      </c>
      <c r="P44" s="36">
        <f t="shared" si="9"/>
        <v>2</v>
      </c>
      <c r="Q44" s="9">
        <v>2</v>
      </c>
      <c r="R44" s="36">
        <f t="shared" si="11"/>
        <v>1</v>
      </c>
      <c r="S44" s="51" t="s">
        <v>349</v>
      </c>
    </row>
    <row r="45" spans="1:19" ht="69">
      <c r="A45" s="86" t="s">
        <v>350</v>
      </c>
      <c r="B45" s="6" t="s">
        <v>259</v>
      </c>
      <c r="C45" s="27">
        <v>1</v>
      </c>
      <c r="D45" s="15">
        <v>1</v>
      </c>
      <c r="E45" s="15">
        <v>0</v>
      </c>
      <c r="F45" s="15">
        <v>0</v>
      </c>
      <c r="G45" s="15">
        <v>0</v>
      </c>
      <c r="H45" s="7">
        <f t="shared" si="4"/>
        <v>1</v>
      </c>
      <c r="I45" s="8">
        <v>1</v>
      </c>
      <c r="J45" s="36">
        <f t="shared" si="5"/>
        <v>1</v>
      </c>
      <c r="K45" s="8">
        <v>0</v>
      </c>
      <c r="L45" s="36" t="e">
        <f t="shared" si="0"/>
        <v>#DIV/0!</v>
      </c>
      <c r="M45" s="8">
        <v>0</v>
      </c>
      <c r="N45" s="36" t="e">
        <f t="shared" si="8"/>
        <v>#DIV/0!</v>
      </c>
      <c r="O45" s="8">
        <v>0</v>
      </c>
      <c r="P45" s="36" t="e">
        <f t="shared" si="9"/>
        <v>#DIV/0!</v>
      </c>
      <c r="Q45" s="9">
        <f t="shared" si="10"/>
        <v>1</v>
      </c>
      <c r="R45" s="36">
        <f t="shared" si="11"/>
        <v>1</v>
      </c>
      <c r="S45" s="51" t="s">
        <v>351</v>
      </c>
    </row>
    <row r="46" spans="1:19" ht="69">
      <c r="A46" s="88" t="s">
        <v>352</v>
      </c>
      <c r="B46" s="6" t="s">
        <v>259</v>
      </c>
      <c r="C46" s="27">
        <v>1</v>
      </c>
      <c r="D46" s="15">
        <v>1</v>
      </c>
      <c r="E46" s="15">
        <v>0</v>
      </c>
      <c r="F46" s="15">
        <v>0</v>
      </c>
      <c r="G46" s="15">
        <v>0</v>
      </c>
      <c r="H46" s="7">
        <f t="shared" si="4"/>
        <v>1</v>
      </c>
      <c r="I46" s="8">
        <v>1</v>
      </c>
      <c r="J46" s="36">
        <f t="shared" si="5"/>
        <v>1</v>
      </c>
      <c r="K46" s="8">
        <v>0</v>
      </c>
      <c r="L46" s="36" t="e">
        <f t="shared" si="0"/>
        <v>#DIV/0!</v>
      </c>
      <c r="M46" s="8">
        <v>0</v>
      </c>
      <c r="N46" s="36" t="e">
        <f t="shared" si="8"/>
        <v>#DIV/0!</v>
      </c>
      <c r="O46" s="8">
        <v>0</v>
      </c>
      <c r="P46" s="36" t="e">
        <f t="shared" si="9"/>
        <v>#DIV/0!</v>
      </c>
      <c r="Q46" s="9">
        <f t="shared" si="10"/>
        <v>1</v>
      </c>
      <c r="R46" s="36">
        <f t="shared" si="11"/>
        <v>1</v>
      </c>
      <c r="S46" s="51" t="s">
        <v>353</v>
      </c>
    </row>
    <row r="47" spans="1:19" ht="69">
      <c r="A47" s="88" t="s">
        <v>354</v>
      </c>
      <c r="B47" s="6" t="s">
        <v>259</v>
      </c>
      <c r="C47" s="27">
        <v>1</v>
      </c>
      <c r="D47" s="15">
        <v>1</v>
      </c>
      <c r="E47" s="15">
        <v>0</v>
      </c>
      <c r="F47" s="15">
        <v>0</v>
      </c>
      <c r="G47" s="15">
        <v>0</v>
      </c>
      <c r="H47" s="7">
        <f t="shared" si="4"/>
        <v>1</v>
      </c>
      <c r="I47" s="8">
        <v>1</v>
      </c>
      <c r="J47" s="36">
        <f t="shared" si="5"/>
        <v>1</v>
      </c>
      <c r="K47" s="8">
        <v>0</v>
      </c>
      <c r="L47" s="36" t="e">
        <f t="shared" si="0"/>
        <v>#DIV/0!</v>
      </c>
      <c r="M47" s="8">
        <v>0</v>
      </c>
      <c r="N47" s="36" t="e">
        <f t="shared" si="8"/>
        <v>#DIV/0!</v>
      </c>
      <c r="O47" s="8">
        <v>0</v>
      </c>
      <c r="P47" s="36" t="e">
        <f t="shared" si="9"/>
        <v>#DIV/0!</v>
      </c>
      <c r="Q47" s="9">
        <f t="shared" si="10"/>
        <v>1</v>
      </c>
      <c r="R47" s="36">
        <f t="shared" si="11"/>
        <v>1</v>
      </c>
      <c r="S47" s="51" t="s">
        <v>355</v>
      </c>
    </row>
    <row r="48" spans="1:19" ht="69">
      <c r="A48" s="88" t="s">
        <v>356</v>
      </c>
      <c r="B48" s="6" t="s">
        <v>259</v>
      </c>
      <c r="C48" s="27">
        <v>1</v>
      </c>
      <c r="D48" s="15">
        <v>1</v>
      </c>
      <c r="E48" s="15">
        <v>0</v>
      </c>
      <c r="F48" s="15">
        <v>0</v>
      </c>
      <c r="G48" s="15">
        <v>0</v>
      </c>
      <c r="H48" s="7">
        <f t="shared" si="4"/>
        <v>1</v>
      </c>
      <c r="I48" s="8">
        <v>1</v>
      </c>
      <c r="J48" s="36">
        <f t="shared" si="5"/>
        <v>1</v>
      </c>
      <c r="K48" s="8">
        <v>0</v>
      </c>
      <c r="L48" s="36" t="e">
        <f t="shared" si="0"/>
        <v>#DIV/0!</v>
      </c>
      <c r="M48" s="8">
        <v>0</v>
      </c>
      <c r="N48" s="36" t="e">
        <f t="shared" si="8"/>
        <v>#DIV/0!</v>
      </c>
      <c r="O48" s="8">
        <v>0</v>
      </c>
      <c r="P48" s="36" t="e">
        <f t="shared" si="9"/>
        <v>#DIV/0!</v>
      </c>
      <c r="Q48" s="9">
        <f t="shared" si="10"/>
        <v>1</v>
      </c>
      <c r="R48" s="36">
        <f t="shared" si="11"/>
        <v>1</v>
      </c>
      <c r="S48" s="51" t="s">
        <v>357</v>
      </c>
    </row>
    <row r="49" spans="1:19" ht="110.45">
      <c r="A49" s="86" t="s">
        <v>358</v>
      </c>
      <c r="B49" s="6" t="s">
        <v>259</v>
      </c>
      <c r="C49" s="27">
        <v>12</v>
      </c>
      <c r="D49" s="15">
        <f t="shared" si="7"/>
        <v>3</v>
      </c>
      <c r="E49" s="15">
        <v>3</v>
      </c>
      <c r="F49" s="15">
        <v>3</v>
      </c>
      <c r="G49" s="15">
        <v>3</v>
      </c>
      <c r="H49" s="7">
        <f t="shared" si="4"/>
        <v>12</v>
      </c>
      <c r="I49" s="8">
        <v>3</v>
      </c>
      <c r="J49" s="36">
        <f t="shared" si="5"/>
        <v>1</v>
      </c>
      <c r="K49" s="8">
        <v>3</v>
      </c>
      <c r="L49" s="36">
        <f t="shared" si="0"/>
        <v>1</v>
      </c>
      <c r="M49" s="8">
        <v>3</v>
      </c>
      <c r="N49" s="36">
        <f t="shared" si="8"/>
        <v>1</v>
      </c>
      <c r="O49" s="8">
        <v>3</v>
      </c>
      <c r="P49" s="36">
        <f t="shared" si="9"/>
        <v>1</v>
      </c>
      <c r="Q49" s="9">
        <v>12</v>
      </c>
      <c r="R49" s="36">
        <f t="shared" si="11"/>
        <v>1</v>
      </c>
      <c r="S49" s="51" t="s">
        <v>359</v>
      </c>
    </row>
    <row r="50" spans="1:19" ht="55.15">
      <c r="A50" s="86" t="s">
        <v>360</v>
      </c>
      <c r="B50" s="6" t="s">
        <v>259</v>
      </c>
      <c r="C50" s="27">
        <v>1</v>
      </c>
      <c r="D50" s="15">
        <v>1</v>
      </c>
      <c r="E50" s="15">
        <v>0</v>
      </c>
      <c r="F50" s="15">
        <v>0</v>
      </c>
      <c r="G50" s="15">
        <v>0</v>
      </c>
      <c r="H50" s="7">
        <f t="shared" si="4"/>
        <v>1</v>
      </c>
      <c r="I50" s="8">
        <v>1</v>
      </c>
      <c r="J50" s="36">
        <f t="shared" si="5"/>
        <v>1</v>
      </c>
      <c r="K50" s="8">
        <v>0</v>
      </c>
      <c r="L50" s="36" t="e">
        <f t="shared" si="0"/>
        <v>#DIV/0!</v>
      </c>
      <c r="M50" s="8">
        <v>0</v>
      </c>
      <c r="N50" s="36" t="e">
        <f t="shared" si="8"/>
        <v>#DIV/0!</v>
      </c>
      <c r="O50" s="8">
        <v>0</v>
      </c>
      <c r="P50" s="36" t="e">
        <f t="shared" si="9"/>
        <v>#DIV/0!</v>
      </c>
      <c r="Q50" s="9">
        <f t="shared" si="10"/>
        <v>1</v>
      </c>
      <c r="R50" s="36">
        <f t="shared" si="11"/>
        <v>1</v>
      </c>
      <c r="S50" s="51" t="s">
        <v>361</v>
      </c>
    </row>
    <row r="51" spans="1:19" ht="82.9">
      <c r="A51" s="89" t="s">
        <v>362</v>
      </c>
      <c r="B51" s="6" t="s">
        <v>259</v>
      </c>
      <c r="C51" s="27">
        <v>11</v>
      </c>
      <c r="D51" s="15">
        <v>2</v>
      </c>
      <c r="E51" s="15">
        <v>3</v>
      </c>
      <c r="F51" s="15">
        <v>3</v>
      </c>
      <c r="G51" s="15">
        <v>3</v>
      </c>
      <c r="H51" s="7">
        <f t="shared" si="4"/>
        <v>11</v>
      </c>
      <c r="I51" s="8">
        <v>2</v>
      </c>
      <c r="J51" s="36">
        <f t="shared" si="5"/>
        <v>1</v>
      </c>
      <c r="K51" s="8">
        <v>3</v>
      </c>
      <c r="L51" s="36">
        <f t="shared" si="0"/>
        <v>1</v>
      </c>
      <c r="M51" s="8">
        <v>3</v>
      </c>
      <c r="N51" s="36">
        <f t="shared" si="8"/>
        <v>1</v>
      </c>
      <c r="O51" s="8">
        <v>3</v>
      </c>
      <c r="P51" s="36">
        <f t="shared" si="9"/>
        <v>1</v>
      </c>
      <c r="Q51" s="9">
        <v>11</v>
      </c>
      <c r="R51" s="36">
        <f t="shared" si="11"/>
        <v>1</v>
      </c>
      <c r="S51" s="51" t="s">
        <v>363</v>
      </c>
    </row>
    <row r="52" spans="1:19" ht="69">
      <c r="A52" s="85" t="s">
        <v>364</v>
      </c>
      <c r="B52" s="6" t="s">
        <v>259</v>
      </c>
      <c r="C52" s="27">
        <v>3</v>
      </c>
      <c r="D52" s="15">
        <v>0</v>
      </c>
      <c r="E52" s="15">
        <v>1</v>
      </c>
      <c r="F52" s="15">
        <v>2</v>
      </c>
      <c r="G52" s="15">
        <v>0</v>
      </c>
      <c r="H52" s="7">
        <f t="shared" si="4"/>
        <v>3</v>
      </c>
      <c r="I52" s="8">
        <v>0</v>
      </c>
      <c r="J52" s="36" t="e">
        <f t="shared" si="5"/>
        <v>#DIV/0!</v>
      </c>
      <c r="K52" s="8">
        <v>1</v>
      </c>
      <c r="L52" s="36">
        <f t="shared" si="0"/>
        <v>1</v>
      </c>
      <c r="M52" s="8">
        <v>2</v>
      </c>
      <c r="N52" s="36">
        <f>M52/F52</f>
        <v>1</v>
      </c>
      <c r="O52" s="8">
        <v>0</v>
      </c>
      <c r="P52" s="36" t="e">
        <f t="shared" si="9"/>
        <v>#DIV/0!</v>
      </c>
      <c r="Q52" s="9">
        <f t="shared" si="10"/>
        <v>3</v>
      </c>
      <c r="R52" s="36">
        <f t="shared" si="11"/>
        <v>1</v>
      </c>
      <c r="S52" s="51" t="s">
        <v>365</v>
      </c>
    </row>
    <row r="53" spans="1:19" ht="64.5" customHeight="1">
      <c r="A53" s="86" t="s">
        <v>366</v>
      </c>
      <c r="B53" s="6" t="s">
        <v>259</v>
      </c>
      <c r="C53" s="27">
        <v>1</v>
      </c>
      <c r="D53" s="15">
        <v>0</v>
      </c>
      <c r="E53" s="15">
        <v>1</v>
      </c>
      <c r="F53" s="15">
        <v>0</v>
      </c>
      <c r="G53" s="15">
        <v>0</v>
      </c>
      <c r="H53" s="7">
        <f t="shared" si="4"/>
        <v>1</v>
      </c>
      <c r="I53" s="8">
        <v>0</v>
      </c>
      <c r="J53" s="36" t="e">
        <f t="shared" si="5"/>
        <v>#DIV/0!</v>
      </c>
      <c r="K53" s="8">
        <v>1</v>
      </c>
      <c r="L53" s="36">
        <f t="shared" si="0"/>
        <v>1</v>
      </c>
      <c r="M53" s="8">
        <v>0</v>
      </c>
      <c r="N53" s="36" t="e">
        <f>M53/F53</f>
        <v>#DIV/0!</v>
      </c>
      <c r="O53" s="8">
        <v>0</v>
      </c>
      <c r="P53" s="36" t="e">
        <f t="shared" si="9"/>
        <v>#DIV/0!</v>
      </c>
      <c r="Q53" s="9">
        <v>3</v>
      </c>
      <c r="R53" s="36">
        <f t="shared" si="11"/>
        <v>3</v>
      </c>
      <c r="S53" s="51" t="s">
        <v>367</v>
      </c>
    </row>
    <row r="54" spans="1:19" ht="55.15">
      <c r="A54" s="86" t="s">
        <v>368</v>
      </c>
      <c r="B54" s="6" t="s">
        <v>259</v>
      </c>
      <c r="C54" s="27">
        <v>1</v>
      </c>
      <c r="D54" s="15">
        <v>0</v>
      </c>
      <c r="E54" s="15">
        <v>1</v>
      </c>
      <c r="F54" s="15">
        <v>0</v>
      </c>
      <c r="G54" s="15">
        <v>0</v>
      </c>
      <c r="H54" s="7">
        <f t="shared" si="4"/>
        <v>1</v>
      </c>
      <c r="I54" s="8">
        <v>0</v>
      </c>
      <c r="J54" s="36" t="e">
        <f t="shared" si="5"/>
        <v>#DIV/0!</v>
      </c>
      <c r="K54" s="8">
        <v>1</v>
      </c>
      <c r="L54" s="36">
        <f t="shared" si="0"/>
        <v>1</v>
      </c>
      <c r="M54" s="8">
        <v>0</v>
      </c>
      <c r="N54" s="36" t="e">
        <f>M54/F54</f>
        <v>#DIV/0!</v>
      </c>
      <c r="O54" s="8">
        <v>0</v>
      </c>
      <c r="P54" s="36" t="e">
        <f t="shared" si="9"/>
        <v>#DIV/0!</v>
      </c>
      <c r="Q54" s="9">
        <f t="shared" si="10"/>
        <v>1</v>
      </c>
      <c r="R54" s="36">
        <f t="shared" si="11"/>
        <v>1</v>
      </c>
      <c r="S54" s="51" t="s">
        <v>369</v>
      </c>
    </row>
    <row r="55" spans="1:19" ht="55.15">
      <c r="A55" s="86" t="s">
        <v>370</v>
      </c>
      <c r="B55" s="6" t="s">
        <v>259</v>
      </c>
      <c r="C55" s="27">
        <v>1</v>
      </c>
      <c r="D55" s="15">
        <v>0</v>
      </c>
      <c r="E55" s="15">
        <v>0</v>
      </c>
      <c r="F55" s="15">
        <v>1</v>
      </c>
      <c r="G55" s="15">
        <v>0</v>
      </c>
      <c r="H55" s="7">
        <f t="shared" si="4"/>
        <v>1</v>
      </c>
      <c r="I55" s="8">
        <v>0</v>
      </c>
      <c r="J55" s="36" t="e">
        <f t="shared" si="5"/>
        <v>#DIV/0!</v>
      </c>
      <c r="K55" s="8">
        <v>0</v>
      </c>
      <c r="L55" s="36" t="e">
        <f t="shared" si="0"/>
        <v>#DIV/0!</v>
      </c>
      <c r="M55" s="8">
        <v>1</v>
      </c>
      <c r="N55" s="36">
        <f>M55/F55</f>
        <v>1</v>
      </c>
      <c r="O55" s="8">
        <v>0</v>
      </c>
      <c r="P55" s="36" t="e">
        <f t="shared" si="9"/>
        <v>#DIV/0!</v>
      </c>
      <c r="Q55" s="9">
        <f t="shared" si="10"/>
        <v>1</v>
      </c>
      <c r="R55" s="36">
        <f t="shared" si="11"/>
        <v>1</v>
      </c>
      <c r="S55" s="51" t="s">
        <v>371</v>
      </c>
    </row>
    <row r="56" spans="1:19" ht="83.45" thickBot="1">
      <c r="A56" s="87" t="s">
        <v>372</v>
      </c>
      <c r="B56" s="6" t="s">
        <v>259</v>
      </c>
      <c r="C56" s="27">
        <v>5</v>
      </c>
      <c r="D56" s="15">
        <v>0</v>
      </c>
      <c r="E56" s="15">
        <v>0</v>
      </c>
      <c r="F56" s="15">
        <v>2</v>
      </c>
      <c r="G56" s="15">
        <v>3</v>
      </c>
      <c r="H56" s="7">
        <f t="shared" si="4"/>
        <v>5</v>
      </c>
      <c r="I56" s="8">
        <v>0</v>
      </c>
      <c r="J56" s="36" t="e">
        <f t="shared" si="5"/>
        <v>#DIV/0!</v>
      </c>
      <c r="K56" s="8">
        <v>0</v>
      </c>
      <c r="L56" s="36" t="e">
        <f t="shared" si="0"/>
        <v>#DIV/0!</v>
      </c>
      <c r="M56" s="8">
        <v>2</v>
      </c>
      <c r="N56" s="36">
        <f t="shared" ref="N56:N119" si="12">M56/F56</f>
        <v>1</v>
      </c>
      <c r="O56" s="8">
        <v>2</v>
      </c>
      <c r="P56" s="36">
        <f t="shared" si="9"/>
        <v>0.66666666666666663</v>
      </c>
      <c r="Q56" s="9">
        <v>4</v>
      </c>
      <c r="R56" s="36">
        <f t="shared" si="11"/>
        <v>0.8</v>
      </c>
      <c r="S56" s="51" t="s">
        <v>373</v>
      </c>
    </row>
    <row r="57" spans="1:19" ht="55.15">
      <c r="A57" s="90" t="s">
        <v>374</v>
      </c>
      <c r="B57" s="6" t="s">
        <v>259</v>
      </c>
      <c r="C57" s="27">
        <v>1</v>
      </c>
      <c r="D57" s="15">
        <v>0</v>
      </c>
      <c r="E57" s="15">
        <v>0</v>
      </c>
      <c r="F57" s="15">
        <v>0</v>
      </c>
      <c r="G57" s="15">
        <v>1</v>
      </c>
      <c r="H57" s="7">
        <f t="shared" si="4"/>
        <v>1</v>
      </c>
      <c r="I57" s="8">
        <v>0</v>
      </c>
      <c r="J57" s="36" t="e">
        <f t="shared" si="5"/>
        <v>#DIV/0!</v>
      </c>
      <c r="K57" s="8">
        <v>0</v>
      </c>
      <c r="L57" s="36" t="e">
        <f t="shared" si="0"/>
        <v>#DIV/0!</v>
      </c>
      <c r="M57" s="8">
        <v>0</v>
      </c>
      <c r="N57" s="36" t="e">
        <f t="shared" si="12"/>
        <v>#DIV/0!</v>
      </c>
      <c r="O57" s="8">
        <v>1</v>
      </c>
      <c r="P57" s="36">
        <f t="shared" si="9"/>
        <v>1</v>
      </c>
      <c r="Q57" s="9">
        <f t="shared" si="10"/>
        <v>1</v>
      </c>
      <c r="R57" s="36">
        <f t="shared" si="11"/>
        <v>1</v>
      </c>
      <c r="S57" s="51" t="s">
        <v>375</v>
      </c>
    </row>
    <row r="58" spans="1:19" ht="55.15">
      <c r="A58" s="88" t="s">
        <v>376</v>
      </c>
      <c r="B58" s="6" t="s">
        <v>259</v>
      </c>
      <c r="C58" s="27">
        <v>1</v>
      </c>
      <c r="D58" s="15">
        <v>1</v>
      </c>
      <c r="E58" s="15">
        <v>0</v>
      </c>
      <c r="F58" s="15">
        <v>0</v>
      </c>
      <c r="G58" s="15">
        <v>0</v>
      </c>
      <c r="H58" s="7">
        <f t="shared" si="4"/>
        <v>1</v>
      </c>
      <c r="I58" s="8">
        <v>1</v>
      </c>
      <c r="J58" s="36">
        <f t="shared" si="5"/>
        <v>1</v>
      </c>
      <c r="K58" s="8">
        <v>0</v>
      </c>
      <c r="L58" s="36" t="e">
        <f t="shared" si="0"/>
        <v>#DIV/0!</v>
      </c>
      <c r="M58" s="8">
        <v>0</v>
      </c>
      <c r="N58" s="36" t="e">
        <f t="shared" si="12"/>
        <v>#DIV/0!</v>
      </c>
      <c r="O58" s="8">
        <v>0</v>
      </c>
      <c r="P58" s="36" t="e">
        <f t="shared" si="9"/>
        <v>#DIV/0!</v>
      </c>
      <c r="Q58" s="9">
        <f t="shared" si="10"/>
        <v>1</v>
      </c>
      <c r="R58" s="36">
        <f t="shared" si="11"/>
        <v>1</v>
      </c>
      <c r="S58" s="51" t="s">
        <v>377</v>
      </c>
    </row>
    <row r="59" spans="1:19" ht="41.45">
      <c r="A59" s="88" t="s">
        <v>378</v>
      </c>
      <c r="B59" s="6" t="s">
        <v>259</v>
      </c>
      <c r="C59" s="27">
        <v>3</v>
      </c>
      <c r="D59" s="15">
        <v>2</v>
      </c>
      <c r="E59" s="15">
        <v>1</v>
      </c>
      <c r="F59" s="15">
        <v>0</v>
      </c>
      <c r="G59" s="15">
        <v>0</v>
      </c>
      <c r="H59" s="7">
        <f t="shared" si="4"/>
        <v>3</v>
      </c>
      <c r="I59" s="8">
        <v>2</v>
      </c>
      <c r="J59" s="36">
        <f t="shared" si="5"/>
        <v>1</v>
      </c>
      <c r="K59" s="8">
        <v>1</v>
      </c>
      <c r="L59" s="36">
        <f t="shared" si="0"/>
        <v>1</v>
      </c>
      <c r="M59" s="8"/>
      <c r="N59" s="36" t="e">
        <f t="shared" si="12"/>
        <v>#DIV/0!</v>
      </c>
      <c r="O59" s="8">
        <v>0</v>
      </c>
      <c r="P59" s="36" t="e">
        <f t="shared" si="9"/>
        <v>#DIV/0!</v>
      </c>
      <c r="Q59" s="9">
        <f t="shared" si="10"/>
        <v>3</v>
      </c>
      <c r="R59" s="36">
        <f t="shared" si="11"/>
        <v>1</v>
      </c>
      <c r="S59" s="51" t="s">
        <v>379</v>
      </c>
    </row>
    <row r="60" spans="1:19" ht="78.95" customHeight="1" thickBot="1">
      <c r="A60" s="84" t="s">
        <v>380</v>
      </c>
      <c r="B60" s="6" t="s">
        <v>259</v>
      </c>
      <c r="C60" s="27">
        <v>2</v>
      </c>
      <c r="D60" s="15">
        <v>0</v>
      </c>
      <c r="E60" s="15">
        <v>0</v>
      </c>
      <c r="F60" s="15">
        <v>1</v>
      </c>
      <c r="G60" s="15">
        <v>1</v>
      </c>
      <c r="H60" s="7">
        <f t="shared" si="4"/>
        <v>2</v>
      </c>
      <c r="I60" s="8">
        <v>0</v>
      </c>
      <c r="J60" s="36" t="e">
        <f t="shared" si="5"/>
        <v>#DIV/0!</v>
      </c>
      <c r="K60" s="8">
        <v>0</v>
      </c>
      <c r="L60" s="36" t="e">
        <f t="shared" si="0"/>
        <v>#DIV/0!</v>
      </c>
      <c r="M60" s="8">
        <v>1</v>
      </c>
      <c r="N60" s="36">
        <f t="shared" si="12"/>
        <v>1</v>
      </c>
      <c r="O60" s="8">
        <v>1</v>
      </c>
      <c r="P60" s="36">
        <f t="shared" si="9"/>
        <v>1</v>
      </c>
      <c r="Q60" s="9">
        <f t="shared" si="10"/>
        <v>2</v>
      </c>
      <c r="R60" s="36">
        <f t="shared" si="11"/>
        <v>1</v>
      </c>
      <c r="S60" s="51" t="s">
        <v>381</v>
      </c>
    </row>
    <row r="61" spans="1:19" ht="62.45" customHeight="1">
      <c r="A61" s="90" t="s">
        <v>382</v>
      </c>
      <c r="B61" s="6" t="s">
        <v>259</v>
      </c>
      <c r="C61" s="27">
        <v>5</v>
      </c>
      <c r="D61" s="15">
        <v>2</v>
      </c>
      <c r="E61" s="15">
        <v>3</v>
      </c>
      <c r="F61" s="15">
        <v>0</v>
      </c>
      <c r="G61" s="15">
        <v>0</v>
      </c>
      <c r="H61" s="7">
        <f t="shared" si="4"/>
        <v>5</v>
      </c>
      <c r="I61" s="8">
        <v>2</v>
      </c>
      <c r="J61" s="36">
        <f t="shared" si="5"/>
        <v>1</v>
      </c>
      <c r="K61" s="8">
        <v>3</v>
      </c>
      <c r="L61" s="36">
        <f t="shared" si="0"/>
        <v>1</v>
      </c>
      <c r="M61" s="8"/>
      <c r="N61" s="36" t="e">
        <f t="shared" si="12"/>
        <v>#DIV/0!</v>
      </c>
      <c r="O61" s="8">
        <v>0</v>
      </c>
      <c r="P61" s="36" t="e">
        <f t="shared" si="9"/>
        <v>#DIV/0!</v>
      </c>
      <c r="Q61" s="9">
        <f t="shared" si="10"/>
        <v>5</v>
      </c>
      <c r="R61" s="36">
        <f t="shared" si="11"/>
        <v>1</v>
      </c>
      <c r="S61" s="51" t="s">
        <v>383</v>
      </c>
    </row>
    <row r="62" spans="1:19" ht="107.45" customHeight="1">
      <c r="A62" s="82" t="s">
        <v>384</v>
      </c>
      <c r="B62" s="6" t="s">
        <v>259</v>
      </c>
      <c r="C62" s="27">
        <v>1</v>
      </c>
      <c r="D62" s="15">
        <v>0</v>
      </c>
      <c r="E62" s="15">
        <v>0</v>
      </c>
      <c r="F62" s="15">
        <v>0</v>
      </c>
      <c r="G62" s="15">
        <v>1</v>
      </c>
      <c r="H62" s="7">
        <f t="shared" si="4"/>
        <v>1</v>
      </c>
      <c r="I62" s="8"/>
      <c r="J62" s="36" t="e">
        <f t="shared" si="5"/>
        <v>#DIV/0!</v>
      </c>
      <c r="K62" s="8"/>
      <c r="L62" s="36" t="e">
        <f t="shared" si="0"/>
        <v>#DIV/0!</v>
      </c>
      <c r="M62" s="8"/>
      <c r="N62" s="36" t="e">
        <f t="shared" si="12"/>
        <v>#DIV/0!</v>
      </c>
      <c r="O62" s="8">
        <v>1</v>
      </c>
      <c r="P62" s="36">
        <f t="shared" si="9"/>
        <v>1</v>
      </c>
      <c r="Q62" s="9">
        <f t="shared" si="10"/>
        <v>1</v>
      </c>
      <c r="R62" s="36">
        <f t="shared" si="11"/>
        <v>1</v>
      </c>
      <c r="S62" s="51" t="s">
        <v>385</v>
      </c>
    </row>
    <row r="63" spans="1:19" ht="55.15">
      <c r="A63" s="88" t="s">
        <v>386</v>
      </c>
      <c r="B63" s="6" t="s">
        <v>259</v>
      </c>
      <c r="C63" s="27">
        <v>1</v>
      </c>
      <c r="D63" s="15">
        <v>0</v>
      </c>
      <c r="E63" s="15">
        <v>1</v>
      </c>
      <c r="F63" s="15">
        <v>0</v>
      </c>
      <c r="G63" s="15">
        <v>0</v>
      </c>
      <c r="H63" s="7">
        <f t="shared" si="4"/>
        <v>1</v>
      </c>
      <c r="I63" s="8">
        <v>0</v>
      </c>
      <c r="J63" s="36" t="e">
        <f t="shared" si="5"/>
        <v>#DIV/0!</v>
      </c>
      <c r="K63" s="8">
        <v>1</v>
      </c>
      <c r="L63" s="36">
        <f t="shared" si="0"/>
        <v>1</v>
      </c>
      <c r="M63" s="8"/>
      <c r="N63" s="36" t="e">
        <f t="shared" si="12"/>
        <v>#DIV/0!</v>
      </c>
      <c r="O63" s="8">
        <v>0</v>
      </c>
      <c r="P63" s="36" t="e">
        <f t="shared" si="9"/>
        <v>#DIV/0!</v>
      </c>
      <c r="Q63" s="9">
        <f t="shared" si="10"/>
        <v>1</v>
      </c>
      <c r="R63" s="36">
        <f t="shared" si="11"/>
        <v>1</v>
      </c>
      <c r="S63" s="51" t="s">
        <v>387</v>
      </c>
    </row>
    <row r="64" spans="1:19" ht="55.15">
      <c r="A64" s="88" t="s">
        <v>388</v>
      </c>
      <c r="B64" s="6" t="s">
        <v>259</v>
      </c>
      <c r="C64" s="27">
        <v>1</v>
      </c>
      <c r="D64" s="15">
        <v>0</v>
      </c>
      <c r="E64" s="15">
        <v>1</v>
      </c>
      <c r="F64" s="15">
        <v>0</v>
      </c>
      <c r="G64" s="15">
        <v>0</v>
      </c>
      <c r="H64" s="7">
        <f t="shared" si="4"/>
        <v>1</v>
      </c>
      <c r="I64" s="8">
        <v>0</v>
      </c>
      <c r="J64" s="36" t="e">
        <f t="shared" si="5"/>
        <v>#DIV/0!</v>
      </c>
      <c r="K64" s="8">
        <v>1</v>
      </c>
      <c r="L64" s="36">
        <f t="shared" si="0"/>
        <v>1</v>
      </c>
      <c r="M64" s="8"/>
      <c r="N64" s="36" t="e">
        <f t="shared" si="12"/>
        <v>#DIV/0!</v>
      </c>
      <c r="O64" s="8">
        <v>0</v>
      </c>
      <c r="P64" s="36" t="e">
        <f t="shared" si="9"/>
        <v>#DIV/0!</v>
      </c>
      <c r="Q64" s="9">
        <f t="shared" si="10"/>
        <v>1</v>
      </c>
      <c r="R64" s="36">
        <f t="shared" si="11"/>
        <v>1</v>
      </c>
      <c r="S64" s="51" t="s">
        <v>389</v>
      </c>
    </row>
    <row r="65" spans="1:19" ht="55.15">
      <c r="A65" s="88" t="s">
        <v>390</v>
      </c>
      <c r="B65" s="6" t="s">
        <v>259</v>
      </c>
      <c r="C65" s="27">
        <v>1</v>
      </c>
      <c r="D65" s="15">
        <v>0</v>
      </c>
      <c r="E65" s="15">
        <v>1</v>
      </c>
      <c r="F65" s="15">
        <v>0</v>
      </c>
      <c r="G65" s="15">
        <v>0</v>
      </c>
      <c r="H65" s="7">
        <f t="shared" si="4"/>
        <v>1</v>
      </c>
      <c r="I65" s="8">
        <v>0</v>
      </c>
      <c r="J65" s="36" t="e">
        <f t="shared" si="5"/>
        <v>#DIV/0!</v>
      </c>
      <c r="K65" s="8">
        <v>1</v>
      </c>
      <c r="L65" s="36">
        <f t="shared" si="0"/>
        <v>1</v>
      </c>
      <c r="M65" s="8"/>
      <c r="N65" s="36" t="e">
        <f t="shared" si="12"/>
        <v>#DIV/0!</v>
      </c>
      <c r="O65" s="8">
        <v>0</v>
      </c>
      <c r="P65" s="36" t="e">
        <f t="shared" si="9"/>
        <v>#DIV/0!</v>
      </c>
      <c r="Q65" s="9">
        <f t="shared" si="10"/>
        <v>1</v>
      </c>
      <c r="R65" s="36">
        <f t="shared" si="11"/>
        <v>1</v>
      </c>
      <c r="S65" s="51" t="s">
        <v>391</v>
      </c>
    </row>
    <row r="66" spans="1:19" ht="55.15">
      <c r="A66" s="88" t="s">
        <v>392</v>
      </c>
      <c r="B66" s="6" t="s">
        <v>259</v>
      </c>
      <c r="C66" s="27">
        <v>1</v>
      </c>
      <c r="D66" s="15">
        <v>0</v>
      </c>
      <c r="E66" s="15">
        <v>1</v>
      </c>
      <c r="F66" s="15">
        <v>0</v>
      </c>
      <c r="G66" s="15">
        <v>0</v>
      </c>
      <c r="H66" s="7">
        <f t="shared" si="4"/>
        <v>1</v>
      </c>
      <c r="I66" s="8">
        <v>0</v>
      </c>
      <c r="J66" s="36" t="e">
        <f t="shared" si="5"/>
        <v>#DIV/0!</v>
      </c>
      <c r="K66" s="8">
        <v>1</v>
      </c>
      <c r="L66" s="36">
        <f t="shared" si="0"/>
        <v>1</v>
      </c>
      <c r="M66" s="8">
        <v>0</v>
      </c>
      <c r="N66" s="36" t="e">
        <f t="shared" si="12"/>
        <v>#DIV/0!</v>
      </c>
      <c r="O66" s="8">
        <v>0</v>
      </c>
      <c r="P66" s="36" t="e">
        <f t="shared" si="9"/>
        <v>#DIV/0!</v>
      </c>
      <c r="Q66" s="9">
        <f t="shared" si="10"/>
        <v>1</v>
      </c>
      <c r="R66" s="36">
        <f t="shared" si="11"/>
        <v>1</v>
      </c>
      <c r="S66" s="51" t="s">
        <v>393</v>
      </c>
    </row>
    <row r="67" spans="1:19" ht="55.15">
      <c r="A67" s="88" t="s">
        <v>394</v>
      </c>
      <c r="B67" s="6" t="s">
        <v>259</v>
      </c>
      <c r="C67" s="27">
        <v>1</v>
      </c>
      <c r="D67" s="15">
        <v>0</v>
      </c>
      <c r="E67" s="15">
        <v>0</v>
      </c>
      <c r="F67" s="15">
        <v>1</v>
      </c>
      <c r="G67" s="15">
        <v>0</v>
      </c>
      <c r="H67" s="7">
        <f t="shared" si="4"/>
        <v>1</v>
      </c>
      <c r="I67" s="8">
        <v>0</v>
      </c>
      <c r="J67" s="36" t="e">
        <f t="shared" si="5"/>
        <v>#DIV/0!</v>
      </c>
      <c r="K67" s="8">
        <v>0</v>
      </c>
      <c r="L67" s="36" t="e">
        <f t="shared" si="0"/>
        <v>#DIV/0!</v>
      </c>
      <c r="M67" s="8">
        <v>1</v>
      </c>
      <c r="N67" s="36">
        <f t="shared" si="12"/>
        <v>1</v>
      </c>
      <c r="O67" s="8">
        <v>0</v>
      </c>
      <c r="P67" s="36" t="e">
        <f t="shared" si="9"/>
        <v>#DIV/0!</v>
      </c>
      <c r="Q67" s="9">
        <f t="shared" si="10"/>
        <v>1</v>
      </c>
      <c r="R67" s="36">
        <f t="shared" si="11"/>
        <v>1</v>
      </c>
      <c r="S67" s="51" t="s">
        <v>395</v>
      </c>
    </row>
    <row r="68" spans="1:19" ht="55.15">
      <c r="A68" s="88" t="s">
        <v>396</v>
      </c>
      <c r="B68" s="6" t="s">
        <v>259</v>
      </c>
      <c r="C68" s="27">
        <v>1</v>
      </c>
      <c r="D68" s="15">
        <v>1</v>
      </c>
      <c r="E68" s="15">
        <v>0</v>
      </c>
      <c r="F68" s="15">
        <v>0</v>
      </c>
      <c r="G68" s="15">
        <v>0</v>
      </c>
      <c r="H68" s="7">
        <f t="shared" si="4"/>
        <v>1</v>
      </c>
      <c r="I68" s="8">
        <v>1</v>
      </c>
      <c r="J68" s="36">
        <f t="shared" si="5"/>
        <v>1</v>
      </c>
      <c r="K68" s="8"/>
      <c r="L68" s="36" t="e">
        <f t="shared" si="0"/>
        <v>#DIV/0!</v>
      </c>
      <c r="M68" s="8"/>
      <c r="N68" s="36" t="e">
        <f t="shared" si="12"/>
        <v>#DIV/0!</v>
      </c>
      <c r="O68" s="8">
        <v>0</v>
      </c>
      <c r="P68" s="36" t="e">
        <f t="shared" si="9"/>
        <v>#DIV/0!</v>
      </c>
      <c r="Q68" s="9">
        <f t="shared" si="10"/>
        <v>1</v>
      </c>
      <c r="R68" s="36">
        <f t="shared" si="11"/>
        <v>1</v>
      </c>
      <c r="S68" s="51" t="s">
        <v>397</v>
      </c>
    </row>
    <row r="69" spans="1:19" ht="124.15">
      <c r="A69" s="88" t="s">
        <v>398</v>
      </c>
      <c r="B69" s="6" t="s">
        <v>259</v>
      </c>
      <c r="C69" s="27">
        <v>9</v>
      </c>
      <c r="D69" s="15">
        <v>0</v>
      </c>
      <c r="E69" s="15">
        <v>3</v>
      </c>
      <c r="F69" s="15">
        <v>3</v>
      </c>
      <c r="G69" s="15">
        <v>3</v>
      </c>
      <c r="H69" s="7">
        <f t="shared" si="4"/>
        <v>9</v>
      </c>
      <c r="I69" s="8">
        <v>0</v>
      </c>
      <c r="J69" s="36" t="e">
        <f t="shared" si="5"/>
        <v>#DIV/0!</v>
      </c>
      <c r="K69" s="8">
        <v>3</v>
      </c>
      <c r="L69" s="36">
        <f t="shared" si="0"/>
        <v>1</v>
      </c>
      <c r="M69" s="8">
        <v>3</v>
      </c>
      <c r="N69" s="36">
        <f t="shared" si="12"/>
        <v>1</v>
      </c>
      <c r="O69" s="8">
        <v>3</v>
      </c>
      <c r="P69" s="36">
        <f t="shared" si="9"/>
        <v>1</v>
      </c>
      <c r="Q69" s="9">
        <f t="shared" si="10"/>
        <v>9</v>
      </c>
      <c r="R69" s="36">
        <f t="shared" si="11"/>
        <v>1</v>
      </c>
      <c r="S69" s="51" t="s">
        <v>399</v>
      </c>
    </row>
    <row r="70" spans="1:19" ht="55.15">
      <c r="A70" s="88" t="s">
        <v>400</v>
      </c>
      <c r="B70" s="6" t="s">
        <v>259</v>
      </c>
      <c r="C70" s="27">
        <v>1</v>
      </c>
      <c r="D70" s="15">
        <v>0</v>
      </c>
      <c r="E70" s="15">
        <v>1</v>
      </c>
      <c r="F70" s="15">
        <v>0</v>
      </c>
      <c r="G70" s="15">
        <v>0</v>
      </c>
      <c r="H70" s="7">
        <f t="shared" si="4"/>
        <v>1</v>
      </c>
      <c r="I70" s="8">
        <v>0</v>
      </c>
      <c r="J70" s="36" t="e">
        <f t="shared" si="5"/>
        <v>#DIV/0!</v>
      </c>
      <c r="K70" s="8">
        <v>1</v>
      </c>
      <c r="L70" s="36">
        <f t="shared" si="0"/>
        <v>1</v>
      </c>
      <c r="M70" s="8">
        <v>0</v>
      </c>
      <c r="N70" s="36" t="e">
        <f t="shared" si="12"/>
        <v>#DIV/0!</v>
      </c>
      <c r="O70" s="8">
        <v>0</v>
      </c>
      <c r="P70" s="36" t="e">
        <f t="shared" si="9"/>
        <v>#DIV/0!</v>
      </c>
      <c r="Q70" s="9">
        <f t="shared" si="10"/>
        <v>1</v>
      </c>
      <c r="R70" s="36">
        <f t="shared" si="11"/>
        <v>1</v>
      </c>
      <c r="S70" s="51" t="s">
        <v>401</v>
      </c>
    </row>
    <row r="71" spans="1:19" ht="69">
      <c r="A71" s="88" t="s">
        <v>402</v>
      </c>
      <c r="B71" s="6" t="s">
        <v>259</v>
      </c>
      <c r="C71" s="27">
        <v>4</v>
      </c>
      <c r="D71" s="15">
        <v>0</v>
      </c>
      <c r="E71" s="15">
        <v>3</v>
      </c>
      <c r="F71" s="15">
        <v>1</v>
      </c>
      <c r="G71" s="15">
        <v>0</v>
      </c>
      <c r="H71" s="7">
        <f t="shared" si="4"/>
        <v>4</v>
      </c>
      <c r="I71" s="8">
        <v>0</v>
      </c>
      <c r="J71" s="36" t="e">
        <f t="shared" si="5"/>
        <v>#DIV/0!</v>
      </c>
      <c r="K71" s="8">
        <v>3</v>
      </c>
      <c r="L71" s="36">
        <f t="shared" si="0"/>
        <v>1</v>
      </c>
      <c r="M71" s="8">
        <v>1</v>
      </c>
      <c r="N71" s="36">
        <f t="shared" si="12"/>
        <v>1</v>
      </c>
      <c r="O71" s="8">
        <v>0</v>
      </c>
      <c r="P71" s="36" t="e">
        <f t="shared" si="9"/>
        <v>#DIV/0!</v>
      </c>
      <c r="Q71" s="9">
        <f t="shared" si="10"/>
        <v>4</v>
      </c>
      <c r="R71" s="36">
        <f t="shared" si="11"/>
        <v>1</v>
      </c>
      <c r="S71" s="51" t="s">
        <v>403</v>
      </c>
    </row>
    <row r="72" spans="1:19" ht="69">
      <c r="A72" s="88" t="s">
        <v>404</v>
      </c>
      <c r="B72" s="6" t="s">
        <v>259</v>
      </c>
      <c r="C72" s="27">
        <v>3</v>
      </c>
      <c r="D72" s="15">
        <v>0</v>
      </c>
      <c r="E72" s="15">
        <v>3</v>
      </c>
      <c r="F72" s="15">
        <v>0</v>
      </c>
      <c r="G72" s="15">
        <v>0</v>
      </c>
      <c r="H72" s="7">
        <f t="shared" si="4"/>
        <v>3</v>
      </c>
      <c r="I72" s="8">
        <v>0</v>
      </c>
      <c r="J72" s="36" t="e">
        <f t="shared" si="5"/>
        <v>#DIV/0!</v>
      </c>
      <c r="K72" s="8">
        <v>3</v>
      </c>
      <c r="L72" s="36">
        <f t="shared" si="0"/>
        <v>1</v>
      </c>
      <c r="M72" s="8">
        <v>0</v>
      </c>
      <c r="N72" s="36" t="e">
        <f t="shared" si="12"/>
        <v>#DIV/0!</v>
      </c>
      <c r="O72" s="8">
        <v>0</v>
      </c>
      <c r="P72" s="36" t="e">
        <f t="shared" si="9"/>
        <v>#DIV/0!</v>
      </c>
      <c r="Q72" s="9">
        <f t="shared" si="10"/>
        <v>3</v>
      </c>
      <c r="R72" s="36">
        <f t="shared" si="11"/>
        <v>1</v>
      </c>
      <c r="S72" s="51" t="s">
        <v>405</v>
      </c>
    </row>
    <row r="73" spans="1:19" ht="69">
      <c r="A73" s="88" t="s">
        <v>406</v>
      </c>
      <c r="B73" s="6" t="s">
        <v>259</v>
      </c>
      <c r="C73" s="27">
        <v>1</v>
      </c>
      <c r="D73" s="15">
        <v>1</v>
      </c>
      <c r="E73" s="15">
        <v>0</v>
      </c>
      <c r="F73" s="15">
        <v>0</v>
      </c>
      <c r="G73" s="15">
        <v>0</v>
      </c>
      <c r="H73" s="7">
        <f t="shared" si="4"/>
        <v>1</v>
      </c>
      <c r="I73" s="8">
        <v>1</v>
      </c>
      <c r="J73" s="36">
        <f t="shared" si="5"/>
        <v>1</v>
      </c>
      <c r="K73" s="8">
        <v>0</v>
      </c>
      <c r="L73" s="36" t="e">
        <f t="shared" si="0"/>
        <v>#DIV/0!</v>
      </c>
      <c r="M73" s="8">
        <v>0</v>
      </c>
      <c r="N73" s="36" t="e">
        <f t="shared" si="12"/>
        <v>#DIV/0!</v>
      </c>
      <c r="O73" s="8">
        <v>0</v>
      </c>
      <c r="P73" s="36" t="e">
        <f t="shared" si="9"/>
        <v>#DIV/0!</v>
      </c>
      <c r="Q73" s="9">
        <f t="shared" si="10"/>
        <v>1</v>
      </c>
      <c r="R73" s="36">
        <f t="shared" si="11"/>
        <v>1</v>
      </c>
      <c r="S73" s="51" t="s">
        <v>407</v>
      </c>
    </row>
    <row r="74" spans="1:19" ht="69">
      <c r="A74" s="88" t="s">
        <v>408</v>
      </c>
      <c r="B74" s="6" t="s">
        <v>259</v>
      </c>
      <c r="C74" s="27">
        <v>1</v>
      </c>
      <c r="D74" s="15">
        <v>1</v>
      </c>
      <c r="E74" s="15">
        <v>0</v>
      </c>
      <c r="F74" s="15">
        <v>0</v>
      </c>
      <c r="G74" s="15">
        <v>0</v>
      </c>
      <c r="H74" s="7">
        <f t="shared" si="4"/>
        <v>1</v>
      </c>
      <c r="I74" s="8">
        <v>1</v>
      </c>
      <c r="J74" s="36">
        <f t="shared" si="5"/>
        <v>1</v>
      </c>
      <c r="K74" s="8">
        <v>0</v>
      </c>
      <c r="L74" s="36" t="e">
        <f t="shared" ref="L74:L136" si="13">K74/E74</f>
        <v>#DIV/0!</v>
      </c>
      <c r="M74" s="8">
        <v>0</v>
      </c>
      <c r="N74" s="36" t="e">
        <f t="shared" si="12"/>
        <v>#DIV/0!</v>
      </c>
      <c r="O74" s="8">
        <v>0</v>
      </c>
      <c r="P74" s="36" t="e">
        <f t="shared" ref="P74:P105" si="14">O74/G74</f>
        <v>#DIV/0!</v>
      </c>
      <c r="Q74" s="9">
        <f t="shared" ref="Q74:Q105" si="15">I74+K74+M74+O74</f>
        <v>1</v>
      </c>
      <c r="R74" s="36">
        <f t="shared" ref="R74:R105" si="16">Q74/C74</f>
        <v>1</v>
      </c>
      <c r="S74" s="51" t="s">
        <v>409</v>
      </c>
    </row>
    <row r="75" spans="1:19" ht="55.15">
      <c r="A75" s="88" t="s">
        <v>410</v>
      </c>
      <c r="B75" s="6" t="s">
        <v>259</v>
      </c>
      <c r="C75" s="27">
        <v>1</v>
      </c>
      <c r="D75" s="15">
        <v>0</v>
      </c>
      <c r="E75" s="15">
        <v>1</v>
      </c>
      <c r="F75" s="15">
        <v>0</v>
      </c>
      <c r="G75" s="15">
        <v>0</v>
      </c>
      <c r="H75" s="7">
        <f t="shared" ref="H75:H136" si="17">(D75+E75+F75+G75)</f>
        <v>1</v>
      </c>
      <c r="I75" s="8">
        <v>0</v>
      </c>
      <c r="J75" s="36" t="e">
        <f t="shared" ref="J75:J136" si="18">(I75/D75)</f>
        <v>#DIV/0!</v>
      </c>
      <c r="K75" s="8">
        <v>1</v>
      </c>
      <c r="L75" s="36">
        <f t="shared" si="13"/>
        <v>1</v>
      </c>
      <c r="M75" s="8">
        <v>0</v>
      </c>
      <c r="N75" s="36" t="e">
        <f t="shared" si="12"/>
        <v>#DIV/0!</v>
      </c>
      <c r="O75" s="8">
        <v>0</v>
      </c>
      <c r="P75" s="36" t="e">
        <f t="shared" si="14"/>
        <v>#DIV/0!</v>
      </c>
      <c r="Q75" s="9">
        <f t="shared" si="15"/>
        <v>1</v>
      </c>
      <c r="R75" s="36">
        <f t="shared" si="16"/>
        <v>1</v>
      </c>
      <c r="S75" s="51" t="s">
        <v>411</v>
      </c>
    </row>
    <row r="76" spans="1:19" ht="69">
      <c r="A76" s="88" t="s">
        <v>412</v>
      </c>
      <c r="B76" s="6" t="s">
        <v>259</v>
      </c>
      <c r="C76" s="27">
        <v>1</v>
      </c>
      <c r="D76" s="15">
        <v>0</v>
      </c>
      <c r="E76" s="15">
        <v>0</v>
      </c>
      <c r="F76" s="15">
        <v>1</v>
      </c>
      <c r="G76" s="15">
        <v>0</v>
      </c>
      <c r="H76" s="7">
        <f t="shared" si="17"/>
        <v>1</v>
      </c>
      <c r="I76" s="8">
        <v>0</v>
      </c>
      <c r="J76" s="36" t="e">
        <f t="shared" si="18"/>
        <v>#DIV/0!</v>
      </c>
      <c r="K76" s="8">
        <v>0</v>
      </c>
      <c r="L76" s="36" t="e">
        <f t="shared" si="13"/>
        <v>#DIV/0!</v>
      </c>
      <c r="M76" s="8">
        <v>1</v>
      </c>
      <c r="N76" s="36">
        <f t="shared" si="12"/>
        <v>1</v>
      </c>
      <c r="O76" s="8">
        <v>0</v>
      </c>
      <c r="P76" s="36" t="e">
        <f t="shared" si="14"/>
        <v>#DIV/0!</v>
      </c>
      <c r="Q76" s="9">
        <f t="shared" si="15"/>
        <v>1</v>
      </c>
      <c r="R76" s="36">
        <f t="shared" si="16"/>
        <v>1</v>
      </c>
      <c r="S76" s="51" t="s">
        <v>413</v>
      </c>
    </row>
    <row r="77" spans="1:19" ht="55.15">
      <c r="A77" s="88" t="s">
        <v>414</v>
      </c>
      <c r="B77" s="6" t="s">
        <v>259</v>
      </c>
      <c r="C77" s="27">
        <v>1</v>
      </c>
      <c r="D77" s="15">
        <v>0</v>
      </c>
      <c r="E77" s="15">
        <v>1</v>
      </c>
      <c r="F77" s="15">
        <v>0</v>
      </c>
      <c r="G77" s="15">
        <v>0</v>
      </c>
      <c r="H77" s="7">
        <f t="shared" si="17"/>
        <v>1</v>
      </c>
      <c r="I77" s="8">
        <v>0</v>
      </c>
      <c r="J77" s="36" t="e">
        <f t="shared" si="18"/>
        <v>#DIV/0!</v>
      </c>
      <c r="K77" s="8">
        <v>1</v>
      </c>
      <c r="L77" s="36">
        <f t="shared" si="13"/>
        <v>1</v>
      </c>
      <c r="M77" s="8">
        <v>0</v>
      </c>
      <c r="N77" s="36" t="e">
        <f t="shared" si="12"/>
        <v>#DIV/0!</v>
      </c>
      <c r="O77" s="8">
        <v>0</v>
      </c>
      <c r="P77" s="36" t="e">
        <f t="shared" si="14"/>
        <v>#DIV/0!</v>
      </c>
      <c r="Q77" s="9">
        <f t="shared" si="15"/>
        <v>1</v>
      </c>
      <c r="R77" s="36">
        <f t="shared" si="16"/>
        <v>1</v>
      </c>
      <c r="S77" s="51" t="s">
        <v>415</v>
      </c>
    </row>
    <row r="78" spans="1:19" ht="102.6" customHeight="1">
      <c r="A78" s="88" t="s">
        <v>416</v>
      </c>
      <c r="B78" s="6" t="s">
        <v>259</v>
      </c>
      <c r="C78" s="27">
        <v>1</v>
      </c>
      <c r="D78" s="15">
        <v>0</v>
      </c>
      <c r="E78" s="15">
        <v>1</v>
      </c>
      <c r="F78" s="15">
        <v>0</v>
      </c>
      <c r="G78" s="15">
        <v>0</v>
      </c>
      <c r="H78" s="7">
        <f t="shared" si="17"/>
        <v>1</v>
      </c>
      <c r="I78" s="8">
        <v>0</v>
      </c>
      <c r="J78" s="36" t="e">
        <f t="shared" si="18"/>
        <v>#DIV/0!</v>
      </c>
      <c r="K78" s="8">
        <v>1</v>
      </c>
      <c r="L78" s="36">
        <f t="shared" si="13"/>
        <v>1</v>
      </c>
      <c r="M78" s="8">
        <v>0</v>
      </c>
      <c r="N78" s="36" t="e">
        <f t="shared" si="12"/>
        <v>#DIV/0!</v>
      </c>
      <c r="O78" s="8">
        <v>0</v>
      </c>
      <c r="P78" s="36" t="e">
        <f t="shared" si="14"/>
        <v>#DIV/0!</v>
      </c>
      <c r="Q78" s="9">
        <f t="shared" si="15"/>
        <v>1</v>
      </c>
      <c r="R78" s="36">
        <f t="shared" si="16"/>
        <v>1</v>
      </c>
      <c r="S78" s="51" t="s">
        <v>417</v>
      </c>
    </row>
    <row r="79" spans="1:19" ht="55.15">
      <c r="A79" s="88" t="s">
        <v>418</v>
      </c>
      <c r="B79" s="6" t="s">
        <v>259</v>
      </c>
      <c r="C79" s="27">
        <v>1</v>
      </c>
      <c r="D79" s="15">
        <v>0</v>
      </c>
      <c r="E79" s="15">
        <v>1</v>
      </c>
      <c r="F79" s="15">
        <v>0</v>
      </c>
      <c r="G79" s="15">
        <v>0</v>
      </c>
      <c r="H79" s="7">
        <f t="shared" si="17"/>
        <v>1</v>
      </c>
      <c r="I79" s="8">
        <v>0</v>
      </c>
      <c r="J79" s="36" t="e">
        <f t="shared" si="18"/>
        <v>#DIV/0!</v>
      </c>
      <c r="K79" s="8">
        <v>1</v>
      </c>
      <c r="L79" s="36">
        <f t="shared" si="13"/>
        <v>1</v>
      </c>
      <c r="M79" s="8">
        <v>0</v>
      </c>
      <c r="N79" s="36" t="e">
        <f t="shared" si="12"/>
        <v>#DIV/0!</v>
      </c>
      <c r="O79" s="8">
        <v>0</v>
      </c>
      <c r="P79" s="36" t="e">
        <f t="shared" si="14"/>
        <v>#DIV/0!</v>
      </c>
      <c r="Q79" s="9">
        <f t="shared" si="15"/>
        <v>1</v>
      </c>
      <c r="R79" s="36">
        <f t="shared" si="16"/>
        <v>1</v>
      </c>
      <c r="S79" s="51" t="s">
        <v>419</v>
      </c>
    </row>
    <row r="80" spans="1:19" ht="79.150000000000006">
      <c r="A80" s="88" t="s">
        <v>420</v>
      </c>
      <c r="B80" s="6" t="s">
        <v>259</v>
      </c>
      <c r="C80" s="27">
        <v>1</v>
      </c>
      <c r="D80" s="15">
        <v>0</v>
      </c>
      <c r="E80" s="15">
        <v>0</v>
      </c>
      <c r="F80" s="15">
        <v>0</v>
      </c>
      <c r="G80" s="15">
        <v>1</v>
      </c>
      <c r="H80" s="7">
        <f t="shared" si="17"/>
        <v>1</v>
      </c>
      <c r="I80" s="8">
        <v>0</v>
      </c>
      <c r="J80" s="36" t="e">
        <f t="shared" si="18"/>
        <v>#DIV/0!</v>
      </c>
      <c r="K80" s="8">
        <v>0</v>
      </c>
      <c r="L80" s="36" t="e">
        <f t="shared" si="13"/>
        <v>#DIV/0!</v>
      </c>
      <c r="M80" s="8"/>
      <c r="N80" s="36" t="e">
        <f t="shared" si="12"/>
        <v>#DIV/0!</v>
      </c>
      <c r="O80" s="8">
        <v>1</v>
      </c>
      <c r="P80" s="36">
        <f t="shared" si="14"/>
        <v>1</v>
      </c>
      <c r="Q80" s="9">
        <f t="shared" si="15"/>
        <v>1</v>
      </c>
      <c r="R80" s="36">
        <f t="shared" si="16"/>
        <v>1</v>
      </c>
      <c r="S80" s="51" t="s">
        <v>421</v>
      </c>
    </row>
    <row r="81" spans="1:19" ht="79.150000000000006">
      <c r="A81" s="91" t="s">
        <v>422</v>
      </c>
      <c r="B81" s="6" t="s">
        <v>259</v>
      </c>
      <c r="C81" s="27">
        <v>1</v>
      </c>
      <c r="D81" s="15">
        <v>0</v>
      </c>
      <c r="E81" s="15">
        <v>0</v>
      </c>
      <c r="F81" s="15">
        <v>1</v>
      </c>
      <c r="G81" s="15">
        <v>0</v>
      </c>
      <c r="H81" s="7">
        <f t="shared" si="17"/>
        <v>1</v>
      </c>
      <c r="I81" s="8">
        <v>0</v>
      </c>
      <c r="J81" s="36" t="e">
        <f t="shared" si="18"/>
        <v>#DIV/0!</v>
      </c>
      <c r="K81" s="8">
        <v>0</v>
      </c>
      <c r="L81" s="36" t="e">
        <f t="shared" si="13"/>
        <v>#DIV/0!</v>
      </c>
      <c r="M81" s="8">
        <v>1</v>
      </c>
      <c r="N81" s="36">
        <f t="shared" si="12"/>
        <v>1</v>
      </c>
      <c r="O81" s="8">
        <v>0</v>
      </c>
      <c r="P81" s="36" t="e">
        <f t="shared" si="14"/>
        <v>#DIV/0!</v>
      </c>
      <c r="Q81" s="9">
        <f t="shared" si="15"/>
        <v>1</v>
      </c>
      <c r="R81" s="36">
        <f t="shared" si="16"/>
        <v>1</v>
      </c>
      <c r="S81" s="51" t="s">
        <v>423</v>
      </c>
    </row>
    <row r="82" spans="1:19" ht="55.15">
      <c r="A82" s="92" t="s">
        <v>424</v>
      </c>
      <c r="B82" s="6" t="s">
        <v>259</v>
      </c>
      <c r="C82" s="27">
        <v>1</v>
      </c>
      <c r="D82" s="15">
        <v>0</v>
      </c>
      <c r="E82" s="15">
        <v>1</v>
      </c>
      <c r="F82" s="15">
        <v>0</v>
      </c>
      <c r="G82" s="15">
        <v>0</v>
      </c>
      <c r="H82" s="7">
        <f t="shared" si="17"/>
        <v>1</v>
      </c>
      <c r="I82" s="8">
        <v>0</v>
      </c>
      <c r="J82" s="36" t="e">
        <f t="shared" si="18"/>
        <v>#DIV/0!</v>
      </c>
      <c r="K82" s="8">
        <v>1</v>
      </c>
      <c r="L82" s="36">
        <f t="shared" si="13"/>
        <v>1</v>
      </c>
      <c r="M82" s="8">
        <v>0</v>
      </c>
      <c r="N82" s="36" t="e">
        <f t="shared" si="12"/>
        <v>#DIV/0!</v>
      </c>
      <c r="O82" s="8">
        <v>0</v>
      </c>
      <c r="P82" s="36" t="e">
        <f t="shared" si="14"/>
        <v>#DIV/0!</v>
      </c>
      <c r="Q82" s="9">
        <f t="shared" si="15"/>
        <v>1</v>
      </c>
      <c r="R82" s="36">
        <f t="shared" si="16"/>
        <v>1</v>
      </c>
      <c r="S82" s="51" t="s">
        <v>425</v>
      </c>
    </row>
    <row r="83" spans="1:19" ht="69">
      <c r="A83" s="93" t="s">
        <v>426</v>
      </c>
      <c r="B83" s="6" t="s">
        <v>259</v>
      </c>
      <c r="C83" s="27">
        <v>1</v>
      </c>
      <c r="D83" s="15">
        <v>0</v>
      </c>
      <c r="E83" s="15">
        <v>1</v>
      </c>
      <c r="F83" s="15">
        <v>0</v>
      </c>
      <c r="G83" s="15">
        <v>0</v>
      </c>
      <c r="H83" s="7">
        <f t="shared" si="17"/>
        <v>1</v>
      </c>
      <c r="I83" s="8">
        <v>0</v>
      </c>
      <c r="J83" s="36" t="e">
        <f t="shared" si="18"/>
        <v>#DIV/0!</v>
      </c>
      <c r="K83" s="8">
        <v>1</v>
      </c>
      <c r="L83" s="36">
        <f t="shared" si="13"/>
        <v>1</v>
      </c>
      <c r="M83" s="8">
        <v>0</v>
      </c>
      <c r="N83" s="36" t="e">
        <f t="shared" si="12"/>
        <v>#DIV/0!</v>
      </c>
      <c r="O83" s="8">
        <v>0</v>
      </c>
      <c r="P83" s="36" t="e">
        <f t="shared" si="14"/>
        <v>#DIV/0!</v>
      </c>
      <c r="Q83" s="9">
        <f t="shared" si="15"/>
        <v>1</v>
      </c>
      <c r="R83" s="36">
        <f t="shared" si="16"/>
        <v>1</v>
      </c>
      <c r="S83" s="51" t="s">
        <v>427</v>
      </c>
    </row>
    <row r="84" spans="1:19" ht="82.9">
      <c r="A84" s="94" t="s">
        <v>428</v>
      </c>
      <c r="B84" s="6" t="s">
        <v>259</v>
      </c>
      <c r="C84" s="27">
        <v>1</v>
      </c>
      <c r="D84" s="15">
        <v>0</v>
      </c>
      <c r="E84" s="15">
        <v>0</v>
      </c>
      <c r="F84" s="15">
        <v>0</v>
      </c>
      <c r="G84" s="15">
        <v>1</v>
      </c>
      <c r="H84" s="7">
        <f t="shared" si="17"/>
        <v>1</v>
      </c>
      <c r="I84" s="8">
        <v>0</v>
      </c>
      <c r="J84" s="36" t="e">
        <f t="shared" si="18"/>
        <v>#DIV/0!</v>
      </c>
      <c r="K84" s="8">
        <v>0</v>
      </c>
      <c r="L84" s="36" t="e">
        <f t="shared" si="13"/>
        <v>#DIV/0!</v>
      </c>
      <c r="M84" s="8">
        <v>0</v>
      </c>
      <c r="N84" s="36" t="e">
        <f t="shared" si="12"/>
        <v>#DIV/0!</v>
      </c>
      <c r="O84" s="8">
        <v>1</v>
      </c>
      <c r="P84" s="36">
        <f t="shared" si="14"/>
        <v>1</v>
      </c>
      <c r="Q84" s="9">
        <f t="shared" si="15"/>
        <v>1</v>
      </c>
      <c r="R84" s="36">
        <f t="shared" si="16"/>
        <v>1</v>
      </c>
      <c r="S84" s="51" t="s">
        <v>429</v>
      </c>
    </row>
    <row r="85" spans="1:19" ht="82.9">
      <c r="A85" s="94" t="s">
        <v>430</v>
      </c>
      <c r="B85" s="6" t="s">
        <v>259</v>
      </c>
      <c r="C85" s="27">
        <v>1</v>
      </c>
      <c r="D85" s="15">
        <v>0</v>
      </c>
      <c r="E85" s="15">
        <v>0</v>
      </c>
      <c r="F85" s="15">
        <v>0</v>
      </c>
      <c r="G85" s="15">
        <v>1</v>
      </c>
      <c r="H85" s="7">
        <f t="shared" si="17"/>
        <v>1</v>
      </c>
      <c r="I85" s="8">
        <v>0</v>
      </c>
      <c r="J85" s="36" t="e">
        <f t="shared" si="18"/>
        <v>#DIV/0!</v>
      </c>
      <c r="K85" s="8">
        <v>0</v>
      </c>
      <c r="L85" s="36" t="e">
        <f t="shared" si="13"/>
        <v>#DIV/0!</v>
      </c>
      <c r="M85" s="8">
        <v>0</v>
      </c>
      <c r="N85" s="36" t="e">
        <f t="shared" si="12"/>
        <v>#DIV/0!</v>
      </c>
      <c r="O85" s="8">
        <v>1</v>
      </c>
      <c r="P85" s="36">
        <f t="shared" si="14"/>
        <v>1</v>
      </c>
      <c r="Q85" s="9">
        <f t="shared" si="15"/>
        <v>1</v>
      </c>
      <c r="R85" s="36">
        <f t="shared" si="16"/>
        <v>1</v>
      </c>
      <c r="S85" s="51" t="s">
        <v>431</v>
      </c>
    </row>
    <row r="86" spans="1:19" ht="69.599999999999994" thickBot="1">
      <c r="A86" s="95" t="s">
        <v>432</v>
      </c>
      <c r="B86" s="6" t="s">
        <v>259</v>
      </c>
      <c r="C86" s="27">
        <v>1</v>
      </c>
      <c r="D86" s="15">
        <v>0</v>
      </c>
      <c r="E86" s="15">
        <v>0</v>
      </c>
      <c r="F86" s="15">
        <v>1</v>
      </c>
      <c r="G86" s="15">
        <v>0</v>
      </c>
      <c r="H86" s="7">
        <f t="shared" si="17"/>
        <v>1</v>
      </c>
      <c r="I86" s="8">
        <v>0</v>
      </c>
      <c r="J86" s="36" t="e">
        <f t="shared" si="18"/>
        <v>#DIV/0!</v>
      </c>
      <c r="K86" s="8">
        <v>0</v>
      </c>
      <c r="L86" s="36" t="e">
        <f t="shared" si="13"/>
        <v>#DIV/0!</v>
      </c>
      <c r="M86" s="8">
        <v>0</v>
      </c>
      <c r="N86" s="36">
        <f t="shared" si="12"/>
        <v>0</v>
      </c>
      <c r="O86" s="8">
        <v>1</v>
      </c>
      <c r="P86" s="36" t="e">
        <f t="shared" si="14"/>
        <v>#DIV/0!</v>
      </c>
      <c r="Q86" s="9">
        <f t="shared" si="15"/>
        <v>1</v>
      </c>
      <c r="R86" s="36">
        <f t="shared" si="16"/>
        <v>1</v>
      </c>
      <c r="S86" s="51" t="s">
        <v>433</v>
      </c>
    </row>
    <row r="87" spans="1:19" ht="55.15">
      <c r="A87" s="90" t="s">
        <v>434</v>
      </c>
      <c r="B87" s="6" t="s">
        <v>259</v>
      </c>
      <c r="C87" s="27">
        <v>1</v>
      </c>
      <c r="D87" s="15">
        <v>1</v>
      </c>
      <c r="E87" s="15">
        <v>0</v>
      </c>
      <c r="F87" s="15">
        <v>0</v>
      </c>
      <c r="G87" s="15">
        <v>0</v>
      </c>
      <c r="H87" s="7">
        <f t="shared" si="17"/>
        <v>1</v>
      </c>
      <c r="I87" s="8">
        <v>1</v>
      </c>
      <c r="J87" s="36">
        <f t="shared" si="18"/>
        <v>1</v>
      </c>
      <c r="K87" s="8">
        <v>0</v>
      </c>
      <c r="L87" s="36" t="e">
        <f t="shared" si="13"/>
        <v>#DIV/0!</v>
      </c>
      <c r="M87" s="8">
        <v>0</v>
      </c>
      <c r="N87" s="36" t="e">
        <f t="shared" si="12"/>
        <v>#DIV/0!</v>
      </c>
      <c r="O87" s="8">
        <v>0</v>
      </c>
      <c r="P87" s="36" t="e">
        <f t="shared" si="14"/>
        <v>#DIV/0!</v>
      </c>
      <c r="Q87" s="9">
        <f t="shared" si="15"/>
        <v>1</v>
      </c>
      <c r="R87" s="36">
        <f t="shared" si="16"/>
        <v>1</v>
      </c>
      <c r="S87" s="51" t="s">
        <v>435</v>
      </c>
    </row>
    <row r="88" spans="1:19" ht="55.15">
      <c r="A88" s="88" t="s">
        <v>436</v>
      </c>
      <c r="B88" s="6" t="s">
        <v>259</v>
      </c>
      <c r="C88" s="27">
        <v>1</v>
      </c>
      <c r="D88" s="15">
        <v>1</v>
      </c>
      <c r="E88" s="15">
        <v>0</v>
      </c>
      <c r="F88" s="15">
        <v>0</v>
      </c>
      <c r="G88" s="15">
        <v>0</v>
      </c>
      <c r="H88" s="7">
        <f t="shared" si="17"/>
        <v>1</v>
      </c>
      <c r="I88" s="8">
        <v>1</v>
      </c>
      <c r="J88" s="36">
        <f t="shared" si="18"/>
        <v>1</v>
      </c>
      <c r="K88" s="8">
        <v>0</v>
      </c>
      <c r="L88" s="36" t="e">
        <f t="shared" si="13"/>
        <v>#DIV/0!</v>
      </c>
      <c r="M88" s="8">
        <v>0</v>
      </c>
      <c r="N88" s="36" t="e">
        <f t="shared" si="12"/>
        <v>#DIV/0!</v>
      </c>
      <c r="O88" s="8">
        <v>0</v>
      </c>
      <c r="P88" s="36" t="e">
        <f t="shared" si="14"/>
        <v>#DIV/0!</v>
      </c>
      <c r="Q88" s="9">
        <f t="shared" si="15"/>
        <v>1</v>
      </c>
      <c r="R88" s="36">
        <f t="shared" si="16"/>
        <v>1</v>
      </c>
      <c r="S88" s="51" t="s">
        <v>437</v>
      </c>
    </row>
    <row r="89" spans="1:19" ht="66">
      <c r="A89" s="88" t="s">
        <v>438</v>
      </c>
      <c r="B89" s="6" t="s">
        <v>259</v>
      </c>
      <c r="C89" s="27">
        <v>1</v>
      </c>
      <c r="D89" s="15">
        <v>1</v>
      </c>
      <c r="E89" s="15">
        <v>0</v>
      </c>
      <c r="F89" s="15">
        <v>0</v>
      </c>
      <c r="G89" s="15">
        <v>0</v>
      </c>
      <c r="H89" s="7">
        <f t="shared" si="17"/>
        <v>1</v>
      </c>
      <c r="I89" s="8">
        <v>1</v>
      </c>
      <c r="J89" s="36">
        <f t="shared" si="18"/>
        <v>1</v>
      </c>
      <c r="K89" s="8">
        <v>0</v>
      </c>
      <c r="L89" s="36" t="e">
        <f t="shared" si="13"/>
        <v>#DIV/0!</v>
      </c>
      <c r="M89" s="8">
        <v>0</v>
      </c>
      <c r="N89" s="36" t="e">
        <f t="shared" si="12"/>
        <v>#DIV/0!</v>
      </c>
      <c r="O89" s="8">
        <v>0</v>
      </c>
      <c r="P89" s="36" t="e">
        <f t="shared" si="14"/>
        <v>#DIV/0!</v>
      </c>
      <c r="Q89" s="9">
        <f t="shared" si="15"/>
        <v>1</v>
      </c>
      <c r="R89" s="36">
        <f t="shared" si="16"/>
        <v>1</v>
      </c>
      <c r="S89" s="51" t="s">
        <v>439</v>
      </c>
    </row>
    <row r="90" spans="1:19" ht="66">
      <c r="A90" s="88" t="s">
        <v>440</v>
      </c>
      <c r="B90" s="6" t="s">
        <v>259</v>
      </c>
      <c r="C90" s="27">
        <v>2</v>
      </c>
      <c r="D90" s="15">
        <v>0</v>
      </c>
      <c r="E90" s="15">
        <v>2</v>
      </c>
      <c r="F90" s="15">
        <v>0</v>
      </c>
      <c r="G90" s="15">
        <v>0</v>
      </c>
      <c r="H90" s="7">
        <f t="shared" si="17"/>
        <v>2</v>
      </c>
      <c r="I90" s="8">
        <v>0</v>
      </c>
      <c r="J90" s="36" t="e">
        <f t="shared" si="18"/>
        <v>#DIV/0!</v>
      </c>
      <c r="K90" s="8">
        <v>2</v>
      </c>
      <c r="L90" s="36">
        <f t="shared" si="13"/>
        <v>1</v>
      </c>
      <c r="M90" s="8">
        <v>0</v>
      </c>
      <c r="N90" s="36" t="e">
        <f t="shared" si="12"/>
        <v>#DIV/0!</v>
      </c>
      <c r="O90" s="8">
        <v>0</v>
      </c>
      <c r="P90" s="36" t="e">
        <f t="shared" si="14"/>
        <v>#DIV/0!</v>
      </c>
      <c r="Q90" s="9">
        <f t="shared" si="15"/>
        <v>2</v>
      </c>
      <c r="R90" s="36">
        <f t="shared" si="16"/>
        <v>1</v>
      </c>
      <c r="S90" s="51" t="s">
        <v>441</v>
      </c>
    </row>
    <row r="91" spans="1:19" ht="69">
      <c r="A91" s="88" t="s">
        <v>442</v>
      </c>
      <c r="B91" s="6" t="s">
        <v>259</v>
      </c>
      <c r="C91" s="27">
        <v>2</v>
      </c>
      <c r="D91" s="15">
        <v>0</v>
      </c>
      <c r="E91" s="15">
        <v>0</v>
      </c>
      <c r="F91" s="15">
        <v>2</v>
      </c>
      <c r="G91" s="15">
        <v>0</v>
      </c>
      <c r="H91" s="7">
        <f t="shared" si="17"/>
        <v>2</v>
      </c>
      <c r="I91" s="8">
        <v>0</v>
      </c>
      <c r="J91" s="36" t="e">
        <f t="shared" si="18"/>
        <v>#DIV/0!</v>
      </c>
      <c r="K91" s="8">
        <v>0</v>
      </c>
      <c r="L91" s="36" t="e">
        <f t="shared" si="13"/>
        <v>#DIV/0!</v>
      </c>
      <c r="M91" s="8">
        <v>2</v>
      </c>
      <c r="N91" s="36">
        <f t="shared" si="12"/>
        <v>1</v>
      </c>
      <c r="O91" s="8"/>
      <c r="P91" s="36" t="e">
        <f t="shared" si="14"/>
        <v>#DIV/0!</v>
      </c>
      <c r="Q91" s="9">
        <f t="shared" si="15"/>
        <v>2</v>
      </c>
      <c r="R91" s="36">
        <f t="shared" si="16"/>
        <v>1</v>
      </c>
      <c r="S91" s="51" t="s">
        <v>443</v>
      </c>
    </row>
    <row r="92" spans="1:19" ht="96.6">
      <c r="A92" s="88" t="s">
        <v>444</v>
      </c>
      <c r="B92" s="6" t="s">
        <v>259</v>
      </c>
      <c r="C92" s="27">
        <v>2</v>
      </c>
      <c r="D92" s="15">
        <v>0</v>
      </c>
      <c r="E92" s="15">
        <v>1</v>
      </c>
      <c r="F92" s="15">
        <v>1</v>
      </c>
      <c r="G92" s="15">
        <v>0</v>
      </c>
      <c r="H92" s="7">
        <f t="shared" si="17"/>
        <v>2</v>
      </c>
      <c r="I92" s="8">
        <v>0</v>
      </c>
      <c r="J92" s="36" t="e">
        <f t="shared" si="18"/>
        <v>#DIV/0!</v>
      </c>
      <c r="K92" s="8"/>
      <c r="L92" s="36">
        <f t="shared" si="13"/>
        <v>0</v>
      </c>
      <c r="M92" s="8">
        <v>1</v>
      </c>
      <c r="N92" s="36">
        <f t="shared" si="12"/>
        <v>1</v>
      </c>
      <c r="O92" s="8">
        <v>0</v>
      </c>
      <c r="P92" s="36" t="e">
        <f t="shared" si="14"/>
        <v>#DIV/0!</v>
      </c>
      <c r="Q92" s="9">
        <f t="shared" si="15"/>
        <v>1</v>
      </c>
      <c r="R92" s="36">
        <f t="shared" si="16"/>
        <v>0.5</v>
      </c>
      <c r="S92" s="51" t="s">
        <v>445</v>
      </c>
    </row>
    <row r="93" spans="1:19" ht="69">
      <c r="A93" s="88" t="s">
        <v>446</v>
      </c>
      <c r="B93" s="6" t="s">
        <v>259</v>
      </c>
      <c r="C93" s="27">
        <v>1</v>
      </c>
      <c r="D93" s="15">
        <v>1</v>
      </c>
      <c r="E93" s="15">
        <v>0</v>
      </c>
      <c r="F93" s="15">
        <v>0</v>
      </c>
      <c r="G93" s="15">
        <v>0</v>
      </c>
      <c r="H93" s="7">
        <f t="shared" si="17"/>
        <v>1</v>
      </c>
      <c r="I93" s="8">
        <v>1</v>
      </c>
      <c r="J93" s="36">
        <f t="shared" si="18"/>
        <v>1</v>
      </c>
      <c r="K93" s="8">
        <v>0</v>
      </c>
      <c r="L93" s="36" t="e">
        <f t="shared" si="13"/>
        <v>#DIV/0!</v>
      </c>
      <c r="M93" s="8">
        <v>0</v>
      </c>
      <c r="N93" s="36" t="e">
        <f t="shared" si="12"/>
        <v>#DIV/0!</v>
      </c>
      <c r="O93" s="8">
        <v>0</v>
      </c>
      <c r="P93" s="36" t="e">
        <f t="shared" si="14"/>
        <v>#DIV/0!</v>
      </c>
      <c r="Q93" s="9">
        <f t="shared" si="15"/>
        <v>1</v>
      </c>
      <c r="R93" s="36">
        <f t="shared" si="16"/>
        <v>1</v>
      </c>
      <c r="S93" s="51" t="s">
        <v>447</v>
      </c>
    </row>
    <row r="94" spans="1:19" ht="97.15" thickBot="1">
      <c r="A94" s="84" t="s">
        <v>448</v>
      </c>
      <c r="B94" s="6" t="s">
        <v>259</v>
      </c>
      <c r="C94" s="27">
        <v>1</v>
      </c>
      <c r="D94" s="15">
        <v>1</v>
      </c>
      <c r="E94" s="15">
        <v>0</v>
      </c>
      <c r="F94" s="15">
        <v>0</v>
      </c>
      <c r="G94" s="15">
        <v>0</v>
      </c>
      <c r="H94" s="7">
        <f t="shared" si="17"/>
        <v>1</v>
      </c>
      <c r="I94" s="8">
        <v>1</v>
      </c>
      <c r="J94" s="36">
        <f t="shared" si="18"/>
        <v>1</v>
      </c>
      <c r="K94" s="8">
        <v>0</v>
      </c>
      <c r="L94" s="36" t="e">
        <f t="shared" si="13"/>
        <v>#DIV/0!</v>
      </c>
      <c r="M94" s="8">
        <v>0</v>
      </c>
      <c r="N94" s="36" t="e">
        <f t="shared" si="12"/>
        <v>#DIV/0!</v>
      </c>
      <c r="O94" s="8">
        <v>0</v>
      </c>
      <c r="P94" s="36" t="e">
        <f t="shared" si="14"/>
        <v>#DIV/0!</v>
      </c>
      <c r="Q94" s="9">
        <f t="shared" si="15"/>
        <v>1</v>
      </c>
      <c r="R94" s="36">
        <f t="shared" si="16"/>
        <v>1</v>
      </c>
      <c r="S94" s="51" t="s">
        <v>449</v>
      </c>
    </row>
    <row r="95" spans="1:19" ht="82.9">
      <c r="A95" s="88" t="s">
        <v>450</v>
      </c>
      <c r="B95" s="6" t="s">
        <v>259</v>
      </c>
      <c r="C95" s="27">
        <v>2</v>
      </c>
      <c r="D95" s="15">
        <v>0</v>
      </c>
      <c r="E95" s="15">
        <v>1</v>
      </c>
      <c r="F95" s="15">
        <v>0</v>
      </c>
      <c r="G95" s="15">
        <v>1</v>
      </c>
      <c r="H95" s="7">
        <f t="shared" si="17"/>
        <v>2</v>
      </c>
      <c r="I95" s="8">
        <v>0</v>
      </c>
      <c r="J95" s="36" t="e">
        <f t="shared" si="18"/>
        <v>#DIV/0!</v>
      </c>
      <c r="K95" s="8">
        <v>0</v>
      </c>
      <c r="L95" s="36">
        <f t="shared" si="13"/>
        <v>0</v>
      </c>
      <c r="M95" s="8">
        <v>0</v>
      </c>
      <c r="N95" s="36" t="e">
        <f t="shared" si="12"/>
        <v>#DIV/0!</v>
      </c>
      <c r="O95" s="8">
        <v>1</v>
      </c>
      <c r="P95" s="36">
        <f t="shared" si="14"/>
        <v>1</v>
      </c>
      <c r="Q95" s="9">
        <f t="shared" si="15"/>
        <v>1</v>
      </c>
      <c r="R95" s="36">
        <f t="shared" si="16"/>
        <v>0.5</v>
      </c>
      <c r="S95" s="51" t="s">
        <v>451</v>
      </c>
    </row>
    <row r="96" spans="1:19" ht="55.15">
      <c r="A96" s="88" t="s">
        <v>452</v>
      </c>
      <c r="B96" s="6" t="s">
        <v>259</v>
      </c>
      <c r="C96" s="27">
        <v>1</v>
      </c>
      <c r="D96" s="15">
        <v>0</v>
      </c>
      <c r="E96" s="15">
        <v>1</v>
      </c>
      <c r="F96" s="15">
        <v>0</v>
      </c>
      <c r="G96" s="15">
        <v>0</v>
      </c>
      <c r="H96" s="7">
        <f t="shared" si="17"/>
        <v>1</v>
      </c>
      <c r="I96" s="8">
        <v>0</v>
      </c>
      <c r="J96" s="36" t="e">
        <f t="shared" si="18"/>
        <v>#DIV/0!</v>
      </c>
      <c r="K96" s="8">
        <v>1</v>
      </c>
      <c r="L96" s="36">
        <f t="shared" si="13"/>
        <v>1</v>
      </c>
      <c r="M96" s="8">
        <v>0</v>
      </c>
      <c r="N96" s="36" t="e">
        <f t="shared" si="12"/>
        <v>#DIV/0!</v>
      </c>
      <c r="O96" s="8">
        <v>0</v>
      </c>
      <c r="P96" s="36" t="e">
        <f t="shared" si="14"/>
        <v>#DIV/0!</v>
      </c>
      <c r="Q96" s="9">
        <f t="shared" si="15"/>
        <v>1</v>
      </c>
      <c r="R96" s="36">
        <f t="shared" si="16"/>
        <v>1</v>
      </c>
      <c r="S96" s="51" t="s">
        <v>453</v>
      </c>
    </row>
    <row r="97" spans="1:19" ht="55.15">
      <c r="A97" s="88" t="s">
        <v>454</v>
      </c>
      <c r="B97" s="6" t="s">
        <v>259</v>
      </c>
      <c r="C97" s="27">
        <v>1</v>
      </c>
      <c r="D97" s="15">
        <v>0</v>
      </c>
      <c r="E97" s="15">
        <v>1</v>
      </c>
      <c r="F97" s="15">
        <v>0</v>
      </c>
      <c r="G97" s="15">
        <v>0</v>
      </c>
      <c r="H97" s="7">
        <f t="shared" si="17"/>
        <v>1</v>
      </c>
      <c r="I97" s="8">
        <v>0</v>
      </c>
      <c r="J97" s="36" t="e">
        <f t="shared" si="18"/>
        <v>#DIV/0!</v>
      </c>
      <c r="K97" s="8">
        <v>1</v>
      </c>
      <c r="L97" s="36">
        <f t="shared" si="13"/>
        <v>1</v>
      </c>
      <c r="M97" s="8">
        <v>0</v>
      </c>
      <c r="N97" s="36" t="e">
        <f t="shared" si="12"/>
        <v>#DIV/0!</v>
      </c>
      <c r="O97" s="8">
        <v>0</v>
      </c>
      <c r="P97" s="36" t="e">
        <f t="shared" si="14"/>
        <v>#DIV/0!</v>
      </c>
      <c r="Q97" s="9">
        <f t="shared" si="15"/>
        <v>1</v>
      </c>
      <c r="R97" s="36">
        <f t="shared" si="16"/>
        <v>1</v>
      </c>
      <c r="S97" s="51" t="s">
        <v>453</v>
      </c>
    </row>
    <row r="98" spans="1:19" ht="55.15">
      <c r="A98" s="88" t="s">
        <v>455</v>
      </c>
      <c r="B98" s="6" t="s">
        <v>259</v>
      </c>
      <c r="C98" s="27">
        <v>1</v>
      </c>
      <c r="D98" s="15">
        <v>0</v>
      </c>
      <c r="E98" s="15">
        <v>1</v>
      </c>
      <c r="F98" s="15">
        <v>0</v>
      </c>
      <c r="G98" s="15">
        <v>0</v>
      </c>
      <c r="H98" s="7">
        <f t="shared" si="17"/>
        <v>1</v>
      </c>
      <c r="I98" s="8">
        <v>0</v>
      </c>
      <c r="J98" s="36" t="e">
        <f t="shared" si="18"/>
        <v>#DIV/0!</v>
      </c>
      <c r="K98" s="8">
        <v>1</v>
      </c>
      <c r="L98" s="36">
        <f t="shared" si="13"/>
        <v>1</v>
      </c>
      <c r="M98" s="8">
        <v>0</v>
      </c>
      <c r="N98" s="36" t="e">
        <f t="shared" si="12"/>
        <v>#DIV/0!</v>
      </c>
      <c r="O98" s="8">
        <v>0</v>
      </c>
      <c r="P98" s="36" t="e">
        <f t="shared" si="14"/>
        <v>#DIV/0!</v>
      </c>
      <c r="Q98" s="9">
        <f t="shared" si="15"/>
        <v>1</v>
      </c>
      <c r="R98" s="36">
        <f t="shared" si="16"/>
        <v>1</v>
      </c>
      <c r="S98" s="51" t="s">
        <v>456</v>
      </c>
    </row>
    <row r="99" spans="1:19" ht="55.15">
      <c r="A99" s="88" t="s">
        <v>457</v>
      </c>
      <c r="B99" s="6" t="s">
        <v>259</v>
      </c>
      <c r="C99" s="27">
        <v>1</v>
      </c>
      <c r="D99" s="15">
        <v>1</v>
      </c>
      <c r="E99" s="15">
        <v>0</v>
      </c>
      <c r="F99" s="15">
        <v>0</v>
      </c>
      <c r="G99" s="15">
        <v>0</v>
      </c>
      <c r="H99" s="7">
        <f t="shared" si="17"/>
        <v>1</v>
      </c>
      <c r="I99" s="8">
        <v>1</v>
      </c>
      <c r="J99" s="36">
        <f t="shared" si="18"/>
        <v>1</v>
      </c>
      <c r="K99" s="8">
        <v>0</v>
      </c>
      <c r="L99" s="36" t="e">
        <f t="shared" si="13"/>
        <v>#DIV/0!</v>
      </c>
      <c r="M99" s="8">
        <v>0</v>
      </c>
      <c r="N99" s="36" t="e">
        <f t="shared" si="12"/>
        <v>#DIV/0!</v>
      </c>
      <c r="O99" s="8">
        <v>0</v>
      </c>
      <c r="P99" s="36" t="e">
        <f t="shared" si="14"/>
        <v>#DIV/0!</v>
      </c>
      <c r="Q99" s="9">
        <f t="shared" si="15"/>
        <v>1</v>
      </c>
      <c r="R99" s="36">
        <f t="shared" si="16"/>
        <v>1</v>
      </c>
      <c r="S99" s="51" t="s">
        <v>458</v>
      </c>
    </row>
    <row r="100" spans="1:19" ht="55.15">
      <c r="A100" s="88" t="s">
        <v>459</v>
      </c>
      <c r="B100" s="6" t="s">
        <v>259</v>
      </c>
      <c r="C100" s="27">
        <v>1</v>
      </c>
      <c r="D100" s="15">
        <v>1</v>
      </c>
      <c r="E100" s="15">
        <v>0</v>
      </c>
      <c r="F100" s="15">
        <v>0</v>
      </c>
      <c r="G100" s="15">
        <v>0</v>
      </c>
      <c r="H100" s="7">
        <f t="shared" si="17"/>
        <v>1</v>
      </c>
      <c r="I100" s="8">
        <v>1</v>
      </c>
      <c r="J100" s="36">
        <f t="shared" si="18"/>
        <v>1</v>
      </c>
      <c r="K100" s="8">
        <v>0</v>
      </c>
      <c r="L100" s="36" t="e">
        <f t="shared" si="13"/>
        <v>#DIV/0!</v>
      </c>
      <c r="M100" s="8">
        <v>0</v>
      </c>
      <c r="N100" s="36" t="e">
        <f t="shared" si="12"/>
        <v>#DIV/0!</v>
      </c>
      <c r="O100" s="8">
        <v>0</v>
      </c>
      <c r="P100" s="36" t="e">
        <f t="shared" si="14"/>
        <v>#DIV/0!</v>
      </c>
      <c r="Q100" s="9">
        <f t="shared" si="15"/>
        <v>1</v>
      </c>
      <c r="R100" s="36">
        <f t="shared" si="16"/>
        <v>1</v>
      </c>
      <c r="S100" s="51" t="s">
        <v>460</v>
      </c>
    </row>
    <row r="101" spans="1:19" ht="55.15">
      <c r="A101" s="88" t="s">
        <v>461</v>
      </c>
      <c r="B101" s="6" t="s">
        <v>259</v>
      </c>
      <c r="C101" s="27">
        <v>2</v>
      </c>
      <c r="D101" s="15">
        <v>0</v>
      </c>
      <c r="E101" s="15">
        <v>1</v>
      </c>
      <c r="F101" s="15">
        <v>1</v>
      </c>
      <c r="G101" s="15">
        <v>0</v>
      </c>
      <c r="H101" s="7">
        <f t="shared" si="17"/>
        <v>2</v>
      </c>
      <c r="I101" s="8">
        <v>0</v>
      </c>
      <c r="J101" s="36" t="e">
        <f t="shared" si="18"/>
        <v>#DIV/0!</v>
      </c>
      <c r="K101" s="8">
        <v>1</v>
      </c>
      <c r="L101" s="36">
        <f t="shared" si="13"/>
        <v>1</v>
      </c>
      <c r="M101" s="8">
        <v>1</v>
      </c>
      <c r="N101" s="36">
        <f t="shared" si="12"/>
        <v>1</v>
      </c>
      <c r="O101" s="8">
        <v>0</v>
      </c>
      <c r="P101" s="36" t="e">
        <f t="shared" si="14"/>
        <v>#DIV/0!</v>
      </c>
      <c r="Q101" s="9">
        <f t="shared" si="15"/>
        <v>2</v>
      </c>
      <c r="R101" s="36">
        <f t="shared" si="16"/>
        <v>1</v>
      </c>
      <c r="S101" s="51" t="s">
        <v>462</v>
      </c>
    </row>
    <row r="102" spans="1:19" ht="55.15">
      <c r="A102" s="82" t="s">
        <v>463</v>
      </c>
      <c r="B102" s="6" t="s">
        <v>259</v>
      </c>
      <c r="C102" s="27">
        <v>1</v>
      </c>
      <c r="D102" s="15">
        <v>0</v>
      </c>
      <c r="E102" s="15">
        <v>1</v>
      </c>
      <c r="F102" s="15">
        <v>0</v>
      </c>
      <c r="G102" s="15">
        <v>0</v>
      </c>
      <c r="H102" s="7">
        <f t="shared" si="17"/>
        <v>1</v>
      </c>
      <c r="I102" s="8">
        <v>0</v>
      </c>
      <c r="J102" s="36" t="e">
        <f t="shared" si="18"/>
        <v>#DIV/0!</v>
      </c>
      <c r="K102" s="8">
        <v>1</v>
      </c>
      <c r="L102" s="36">
        <f t="shared" si="13"/>
        <v>1</v>
      </c>
      <c r="M102" s="8">
        <v>0</v>
      </c>
      <c r="N102" s="36" t="e">
        <f t="shared" si="12"/>
        <v>#DIV/0!</v>
      </c>
      <c r="O102" s="8">
        <v>0</v>
      </c>
      <c r="P102" s="36" t="e">
        <f t="shared" si="14"/>
        <v>#DIV/0!</v>
      </c>
      <c r="Q102" s="9">
        <f t="shared" si="15"/>
        <v>1</v>
      </c>
      <c r="R102" s="36">
        <f t="shared" si="16"/>
        <v>1</v>
      </c>
      <c r="S102" s="51" t="s">
        <v>464</v>
      </c>
    </row>
    <row r="103" spans="1:19" ht="69">
      <c r="A103" s="82" t="s">
        <v>465</v>
      </c>
      <c r="B103" s="6" t="s">
        <v>259</v>
      </c>
      <c r="C103" s="27">
        <v>1</v>
      </c>
      <c r="D103" s="15">
        <v>1</v>
      </c>
      <c r="E103" s="15">
        <v>0</v>
      </c>
      <c r="F103" s="15">
        <v>0</v>
      </c>
      <c r="G103" s="15">
        <v>0</v>
      </c>
      <c r="H103" s="7">
        <f t="shared" si="17"/>
        <v>1</v>
      </c>
      <c r="I103" s="8">
        <v>1</v>
      </c>
      <c r="J103" s="36">
        <f t="shared" si="18"/>
        <v>1</v>
      </c>
      <c r="K103" s="8">
        <v>0</v>
      </c>
      <c r="L103" s="36" t="e">
        <f t="shared" si="13"/>
        <v>#DIV/0!</v>
      </c>
      <c r="M103" s="8">
        <v>0</v>
      </c>
      <c r="N103" s="36" t="e">
        <f t="shared" si="12"/>
        <v>#DIV/0!</v>
      </c>
      <c r="O103" s="8">
        <v>0</v>
      </c>
      <c r="P103" s="36" t="e">
        <f t="shared" si="14"/>
        <v>#DIV/0!</v>
      </c>
      <c r="Q103" s="9">
        <f t="shared" si="15"/>
        <v>1</v>
      </c>
      <c r="R103" s="36">
        <f t="shared" si="16"/>
        <v>1</v>
      </c>
      <c r="S103" s="51" t="s">
        <v>466</v>
      </c>
    </row>
    <row r="104" spans="1:19" ht="69">
      <c r="A104" s="96" t="s">
        <v>467</v>
      </c>
      <c r="B104" s="6" t="s">
        <v>259</v>
      </c>
      <c r="C104" s="27">
        <v>1</v>
      </c>
      <c r="D104" s="15">
        <v>1</v>
      </c>
      <c r="E104" s="15">
        <v>0</v>
      </c>
      <c r="F104" s="15">
        <v>0</v>
      </c>
      <c r="G104" s="15">
        <v>0</v>
      </c>
      <c r="H104" s="7">
        <f t="shared" si="17"/>
        <v>1</v>
      </c>
      <c r="I104" s="8">
        <v>1</v>
      </c>
      <c r="J104" s="36">
        <f t="shared" si="18"/>
        <v>1</v>
      </c>
      <c r="K104" s="8">
        <v>0</v>
      </c>
      <c r="L104" s="36" t="e">
        <f t="shared" si="13"/>
        <v>#DIV/0!</v>
      </c>
      <c r="M104" s="8">
        <v>0</v>
      </c>
      <c r="N104" s="36" t="e">
        <f t="shared" si="12"/>
        <v>#DIV/0!</v>
      </c>
      <c r="O104" s="8">
        <v>0</v>
      </c>
      <c r="P104" s="36" t="e">
        <f t="shared" si="14"/>
        <v>#DIV/0!</v>
      </c>
      <c r="Q104" s="9">
        <f t="shared" si="15"/>
        <v>1</v>
      </c>
      <c r="R104" s="36">
        <f t="shared" si="16"/>
        <v>1</v>
      </c>
      <c r="S104" s="51" t="s">
        <v>468</v>
      </c>
    </row>
    <row r="105" spans="1:19" ht="55.15">
      <c r="A105" s="96" t="s">
        <v>469</v>
      </c>
      <c r="B105" s="6" t="s">
        <v>259</v>
      </c>
      <c r="C105" s="27">
        <v>1</v>
      </c>
      <c r="D105" s="15">
        <v>1</v>
      </c>
      <c r="E105" s="15">
        <v>0</v>
      </c>
      <c r="F105" s="15">
        <v>0</v>
      </c>
      <c r="G105" s="15">
        <v>0</v>
      </c>
      <c r="H105" s="7">
        <f t="shared" si="17"/>
        <v>1</v>
      </c>
      <c r="I105" s="8">
        <v>1</v>
      </c>
      <c r="J105" s="36">
        <f t="shared" si="18"/>
        <v>1</v>
      </c>
      <c r="K105" s="8">
        <v>0</v>
      </c>
      <c r="L105" s="36" t="e">
        <f t="shared" si="13"/>
        <v>#DIV/0!</v>
      </c>
      <c r="M105" s="8">
        <v>0</v>
      </c>
      <c r="N105" s="36" t="e">
        <f t="shared" si="12"/>
        <v>#DIV/0!</v>
      </c>
      <c r="O105" s="8">
        <v>0</v>
      </c>
      <c r="P105" s="36" t="e">
        <f t="shared" si="14"/>
        <v>#DIV/0!</v>
      </c>
      <c r="Q105" s="9">
        <f t="shared" si="15"/>
        <v>1</v>
      </c>
      <c r="R105" s="36">
        <f t="shared" si="16"/>
        <v>1</v>
      </c>
      <c r="S105" s="51" t="s">
        <v>470</v>
      </c>
    </row>
    <row r="106" spans="1:19" ht="55.15">
      <c r="A106" s="96" t="s">
        <v>471</v>
      </c>
      <c r="B106" s="6" t="s">
        <v>259</v>
      </c>
      <c r="C106" s="27">
        <v>1</v>
      </c>
      <c r="D106" s="15">
        <v>1</v>
      </c>
      <c r="E106" s="15">
        <v>0</v>
      </c>
      <c r="F106" s="15">
        <v>0</v>
      </c>
      <c r="G106" s="15">
        <v>0</v>
      </c>
      <c r="H106" s="7">
        <f t="shared" si="17"/>
        <v>1</v>
      </c>
      <c r="I106" s="8">
        <v>1</v>
      </c>
      <c r="J106" s="36">
        <f t="shared" si="18"/>
        <v>1</v>
      </c>
      <c r="K106" s="8">
        <v>0</v>
      </c>
      <c r="L106" s="36">
        <v>0</v>
      </c>
      <c r="M106" s="8">
        <v>0</v>
      </c>
      <c r="N106" s="36" t="e">
        <f t="shared" si="12"/>
        <v>#DIV/0!</v>
      </c>
      <c r="O106" s="8">
        <v>0</v>
      </c>
      <c r="P106" s="36" t="e">
        <f t="shared" ref="P106:P136" si="19">O106/G106</f>
        <v>#DIV/0!</v>
      </c>
      <c r="Q106" s="9">
        <f t="shared" ref="Q106:Q136" si="20">I106+K106+M106+O106</f>
        <v>1</v>
      </c>
      <c r="R106" s="36">
        <f t="shared" ref="R106:R136" si="21">Q106/C106</f>
        <v>1</v>
      </c>
      <c r="S106" s="51" t="s">
        <v>472</v>
      </c>
    </row>
    <row r="107" spans="1:19" ht="55.15">
      <c r="A107" s="96" t="s">
        <v>473</v>
      </c>
      <c r="B107" s="6" t="s">
        <v>259</v>
      </c>
      <c r="C107" s="27">
        <v>2</v>
      </c>
      <c r="D107" s="15">
        <v>1</v>
      </c>
      <c r="E107" s="15">
        <v>1</v>
      </c>
      <c r="F107" s="15">
        <v>0</v>
      </c>
      <c r="G107" s="15">
        <v>0</v>
      </c>
      <c r="H107" s="7">
        <f t="shared" si="17"/>
        <v>2</v>
      </c>
      <c r="I107" s="8">
        <v>1</v>
      </c>
      <c r="J107" s="36">
        <f t="shared" si="18"/>
        <v>1</v>
      </c>
      <c r="K107" s="8">
        <v>1</v>
      </c>
      <c r="L107" s="36">
        <f t="shared" si="13"/>
        <v>1</v>
      </c>
      <c r="M107" s="8">
        <v>0</v>
      </c>
      <c r="N107" s="36" t="e">
        <f t="shared" si="12"/>
        <v>#DIV/0!</v>
      </c>
      <c r="O107" s="8">
        <v>0</v>
      </c>
      <c r="P107" s="36" t="e">
        <f t="shared" si="19"/>
        <v>#DIV/0!</v>
      </c>
      <c r="Q107" s="9">
        <f t="shared" si="20"/>
        <v>2</v>
      </c>
      <c r="R107" s="36">
        <f t="shared" si="21"/>
        <v>1</v>
      </c>
      <c r="S107" s="51" t="s">
        <v>474</v>
      </c>
    </row>
    <row r="108" spans="1:19" ht="69">
      <c r="A108" s="96" t="s">
        <v>475</v>
      </c>
      <c r="B108" s="6" t="s">
        <v>259</v>
      </c>
      <c r="C108" s="27">
        <v>12</v>
      </c>
      <c r="D108" s="15">
        <f t="shared" ref="D108" si="22">(C108/4)</f>
        <v>3</v>
      </c>
      <c r="E108" s="15">
        <v>3</v>
      </c>
      <c r="F108" s="15">
        <v>3</v>
      </c>
      <c r="G108" s="15">
        <v>3</v>
      </c>
      <c r="H108" s="7">
        <f t="shared" si="17"/>
        <v>12</v>
      </c>
      <c r="I108" s="8">
        <v>3</v>
      </c>
      <c r="J108" s="36">
        <f t="shared" si="18"/>
        <v>1</v>
      </c>
      <c r="K108" s="8">
        <v>3</v>
      </c>
      <c r="L108" s="36">
        <f t="shared" si="13"/>
        <v>1</v>
      </c>
      <c r="M108" s="8">
        <v>3</v>
      </c>
      <c r="N108" s="36">
        <f t="shared" si="12"/>
        <v>1</v>
      </c>
      <c r="O108" s="8">
        <v>3</v>
      </c>
      <c r="P108" s="36">
        <f t="shared" si="19"/>
        <v>1</v>
      </c>
      <c r="Q108" s="9">
        <f t="shared" si="20"/>
        <v>12</v>
      </c>
      <c r="R108" s="36">
        <f t="shared" si="21"/>
        <v>1</v>
      </c>
      <c r="S108" s="51" t="s">
        <v>476</v>
      </c>
    </row>
    <row r="109" spans="1:19" ht="110.45">
      <c r="A109" s="96" t="s">
        <v>477</v>
      </c>
      <c r="B109" s="6" t="s">
        <v>259</v>
      </c>
      <c r="C109" s="27">
        <v>5</v>
      </c>
      <c r="D109" s="15">
        <v>1</v>
      </c>
      <c r="E109" s="15">
        <v>1</v>
      </c>
      <c r="F109" s="15">
        <v>1</v>
      </c>
      <c r="G109" s="15">
        <v>2</v>
      </c>
      <c r="H109" s="7">
        <f t="shared" si="17"/>
        <v>5</v>
      </c>
      <c r="I109" s="8">
        <v>1</v>
      </c>
      <c r="J109" s="36">
        <f t="shared" si="18"/>
        <v>1</v>
      </c>
      <c r="K109" s="8">
        <v>1</v>
      </c>
      <c r="L109" s="36">
        <f t="shared" si="13"/>
        <v>1</v>
      </c>
      <c r="M109" s="8">
        <v>1</v>
      </c>
      <c r="N109" s="36">
        <f t="shared" si="12"/>
        <v>1</v>
      </c>
      <c r="O109" s="8">
        <v>2</v>
      </c>
      <c r="P109" s="36">
        <f t="shared" si="19"/>
        <v>1</v>
      </c>
      <c r="Q109" s="9">
        <f t="shared" si="20"/>
        <v>5</v>
      </c>
      <c r="R109" s="36">
        <f t="shared" si="21"/>
        <v>1</v>
      </c>
      <c r="S109" s="51" t="s">
        <v>478</v>
      </c>
    </row>
    <row r="110" spans="1:19" ht="55.15">
      <c r="A110" s="96" t="s">
        <v>479</v>
      </c>
      <c r="B110" s="6" t="s">
        <v>259</v>
      </c>
      <c r="C110" s="27">
        <v>1</v>
      </c>
      <c r="D110" s="15">
        <v>1</v>
      </c>
      <c r="E110" s="15">
        <v>0</v>
      </c>
      <c r="F110" s="15">
        <v>0</v>
      </c>
      <c r="G110" s="15">
        <v>0</v>
      </c>
      <c r="H110" s="7">
        <f t="shared" si="17"/>
        <v>1</v>
      </c>
      <c r="I110" s="8">
        <v>1</v>
      </c>
      <c r="J110" s="36">
        <f t="shared" si="18"/>
        <v>1</v>
      </c>
      <c r="K110" s="8">
        <v>0</v>
      </c>
      <c r="L110" s="36" t="e">
        <f t="shared" si="13"/>
        <v>#DIV/0!</v>
      </c>
      <c r="M110" s="8">
        <v>0</v>
      </c>
      <c r="N110" s="36" t="e">
        <f t="shared" si="12"/>
        <v>#DIV/0!</v>
      </c>
      <c r="O110" s="8">
        <v>0</v>
      </c>
      <c r="P110" s="36" t="e">
        <f t="shared" si="19"/>
        <v>#DIV/0!</v>
      </c>
      <c r="Q110" s="9">
        <f t="shared" si="20"/>
        <v>1</v>
      </c>
      <c r="R110" s="36">
        <f t="shared" si="21"/>
        <v>1</v>
      </c>
      <c r="S110" s="51" t="s">
        <v>480</v>
      </c>
    </row>
    <row r="111" spans="1:19" ht="55.15">
      <c r="A111" s="96" t="s">
        <v>481</v>
      </c>
      <c r="B111" s="6" t="s">
        <v>259</v>
      </c>
      <c r="C111" s="27">
        <v>1</v>
      </c>
      <c r="D111" s="15">
        <v>0</v>
      </c>
      <c r="E111" s="15">
        <v>1</v>
      </c>
      <c r="F111" s="15">
        <v>0</v>
      </c>
      <c r="G111" s="15">
        <v>0</v>
      </c>
      <c r="H111" s="7">
        <f t="shared" si="17"/>
        <v>1</v>
      </c>
      <c r="I111" s="8">
        <v>0</v>
      </c>
      <c r="J111" s="36" t="e">
        <f t="shared" si="18"/>
        <v>#DIV/0!</v>
      </c>
      <c r="K111" s="8">
        <v>1</v>
      </c>
      <c r="L111" s="36">
        <f t="shared" si="13"/>
        <v>1</v>
      </c>
      <c r="M111" s="8">
        <v>0</v>
      </c>
      <c r="N111" s="36" t="e">
        <f t="shared" si="12"/>
        <v>#DIV/0!</v>
      </c>
      <c r="O111" s="8"/>
      <c r="P111" s="36" t="e">
        <f t="shared" si="19"/>
        <v>#DIV/0!</v>
      </c>
      <c r="Q111" s="9">
        <f t="shared" si="20"/>
        <v>1</v>
      </c>
      <c r="R111" s="36">
        <f t="shared" si="21"/>
        <v>1</v>
      </c>
      <c r="S111" s="51" t="s">
        <v>482</v>
      </c>
    </row>
    <row r="112" spans="1:19" ht="110.45">
      <c r="A112" s="96" t="s">
        <v>483</v>
      </c>
      <c r="B112" s="6" t="s">
        <v>259</v>
      </c>
      <c r="C112" s="27">
        <v>12</v>
      </c>
      <c r="D112" s="15">
        <v>3</v>
      </c>
      <c r="E112" s="15">
        <v>3</v>
      </c>
      <c r="F112" s="15">
        <v>3</v>
      </c>
      <c r="G112" s="15">
        <v>3</v>
      </c>
      <c r="H112" s="7">
        <f t="shared" si="17"/>
        <v>12</v>
      </c>
      <c r="I112" s="8">
        <v>3</v>
      </c>
      <c r="J112" s="36">
        <f t="shared" si="18"/>
        <v>1</v>
      </c>
      <c r="K112" s="8">
        <v>3</v>
      </c>
      <c r="L112" s="36">
        <f t="shared" si="13"/>
        <v>1</v>
      </c>
      <c r="M112" s="8">
        <v>3</v>
      </c>
      <c r="N112" s="36">
        <f t="shared" si="12"/>
        <v>1</v>
      </c>
      <c r="O112" s="8">
        <v>3</v>
      </c>
      <c r="P112" s="36">
        <f t="shared" si="19"/>
        <v>1</v>
      </c>
      <c r="Q112" s="9">
        <f t="shared" si="20"/>
        <v>12</v>
      </c>
      <c r="R112" s="36">
        <f t="shared" si="21"/>
        <v>1</v>
      </c>
      <c r="S112" s="51" t="s">
        <v>484</v>
      </c>
    </row>
    <row r="113" spans="1:19" ht="55.15">
      <c r="A113" s="96" t="s">
        <v>485</v>
      </c>
      <c r="B113" s="6" t="s">
        <v>259</v>
      </c>
      <c r="C113" s="27">
        <v>1</v>
      </c>
      <c r="D113" s="15">
        <v>1</v>
      </c>
      <c r="E113" s="15">
        <v>0</v>
      </c>
      <c r="F113" s="15">
        <v>0</v>
      </c>
      <c r="G113" s="15">
        <v>0</v>
      </c>
      <c r="H113" s="7">
        <f t="shared" si="17"/>
        <v>1</v>
      </c>
      <c r="I113" s="8">
        <v>1</v>
      </c>
      <c r="J113" s="36">
        <f t="shared" si="18"/>
        <v>1</v>
      </c>
      <c r="K113" s="8">
        <v>0</v>
      </c>
      <c r="L113" s="36" t="e">
        <f t="shared" si="13"/>
        <v>#DIV/0!</v>
      </c>
      <c r="M113" s="8">
        <v>0</v>
      </c>
      <c r="N113" s="36" t="e">
        <f t="shared" si="12"/>
        <v>#DIV/0!</v>
      </c>
      <c r="O113" s="8">
        <v>0</v>
      </c>
      <c r="P113" s="36" t="e">
        <f t="shared" si="19"/>
        <v>#DIV/0!</v>
      </c>
      <c r="Q113" s="9">
        <f t="shared" si="20"/>
        <v>1</v>
      </c>
      <c r="R113" s="36">
        <f t="shared" si="21"/>
        <v>1</v>
      </c>
      <c r="S113" s="51" t="s">
        <v>486</v>
      </c>
    </row>
    <row r="114" spans="1:19" ht="69">
      <c r="A114" s="96" t="s">
        <v>487</v>
      </c>
      <c r="B114" s="6" t="s">
        <v>259</v>
      </c>
      <c r="C114" s="27">
        <v>1</v>
      </c>
      <c r="D114" s="15">
        <v>1</v>
      </c>
      <c r="E114" s="15">
        <v>0</v>
      </c>
      <c r="F114" s="15">
        <v>0</v>
      </c>
      <c r="G114" s="15">
        <v>0</v>
      </c>
      <c r="H114" s="7">
        <f t="shared" si="17"/>
        <v>1</v>
      </c>
      <c r="I114" s="8">
        <v>1</v>
      </c>
      <c r="J114" s="36">
        <f t="shared" si="18"/>
        <v>1</v>
      </c>
      <c r="K114" s="8">
        <v>0</v>
      </c>
      <c r="L114" s="36" t="e">
        <f t="shared" si="13"/>
        <v>#DIV/0!</v>
      </c>
      <c r="M114" s="8">
        <v>0</v>
      </c>
      <c r="N114" s="36" t="e">
        <f t="shared" si="12"/>
        <v>#DIV/0!</v>
      </c>
      <c r="O114" s="8">
        <v>0</v>
      </c>
      <c r="P114" s="36" t="e">
        <f t="shared" si="19"/>
        <v>#DIV/0!</v>
      </c>
      <c r="Q114" s="9">
        <f t="shared" si="20"/>
        <v>1</v>
      </c>
      <c r="R114" s="36">
        <f t="shared" si="21"/>
        <v>1</v>
      </c>
      <c r="S114" s="51" t="s">
        <v>488</v>
      </c>
    </row>
    <row r="115" spans="1:19" ht="69">
      <c r="A115" s="96" t="s">
        <v>489</v>
      </c>
      <c r="B115" s="6" t="s">
        <v>259</v>
      </c>
      <c r="C115" s="27">
        <v>1</v>
      </c>
      <c r="D115" s="15">
        <v>0</v>
      </c>
      <c r="E115" s="15">
        <v>0</v>
      </c>
      <c r="F115" s="15">
        <v>1</v>
      </c>
      <c r="G115" s="15">
        <v>0</v>
      </c>
      <c r="H115" s="7">
        <f t="shared" si="17"/>
        <v>1</v>
      </c>
      <c r="I115" s="8">
        <v>0</v>
      </c>
      <c r="J115" s="36" t="e">
        <f t="shared" si="18"/>
        <v>#DIV/0!</v>
      </c>
      <c r="K115" s="8">
        <v>0</v>
      </c>
      <c r="L115" s="36" t="e">
        <f t="shared" si="13"/>
        <v>#DIV/0!</v>
      </c>
      <c r="M115" s="8">
        <v>1</v>
      </c>
      <c r="N115" s="36">
        <f t="shared" si="12"/>
        <v>1</v>
      </c>
      <c r="O115" s="8">
        <v>0</v>
      </c>
      <c r="P115" s="36" t="e">
        <f t="shared" si="19"/>
        <v>#DIV/0!</v>
      </c>
      <c r="Q115" s="9">
        <f t="shared" si="20"/>
        <v>1</v>
      </c>
      <c r="R115" s="36">
        <f t="shared" si="21"/>
        <v>1</v>
      </c>
      <c r="S115" s="51" t="s">
        <v>490</v>
      </c>
    </row>
    <row r="116" spans="1:19" ht="69">
      <c r="A116" s="96" t="s">
        <v>491</v>
      </c>
      <c r="B116" s="6" t="s">
        <v>259</v>
      </c>
      <c r="C116" s="27">
        <v>1</v>
      </c>
      <c r="D116" s="15">
        <v>0</v>
      </c>
      <c r="E116" s="15">
        <v>0</v>
      </c>
      <c r="F116" s="15">
        <v>0</v>
      </c>
      <c r="G116" s="15">
        <v>1</v>
      </c>
      <c r="H116" s="7">
        <f t="shared" si="17"/>
        <v>1</v>
      </c>
      <c r="I116" s="8">
        <v>0</v>
      </c>
      <c r="J116" s="36" t="e">
        <f t="shared" si="18"/>
        <v>#DIV/0!</v>
      </c>
      <c r="K116" s="8">
        <v>0</v>
      </c>
      <c r="L116" s="36" t="e">
        <f t="shared" si="13"/>
        <v>#DIV/0!</v>
      </c>
      <c r="M116" s="8">
        <v>0</v>
      </c>
      <c r="N116" s="36" t="e">
        <f t="shared" si="12"/>
        <v>#DIV/0!</v>
      </c>
      <c r="O116" s="8">
        <v>1</v>
      </c>
      <c r="P116" s="36">
        <f t="shared" si="19"/>
        <v>1</v>
      </c>
      <c r="Q116" s="9">
        <f t="shared" si="20"/>
        <v>1</v>
      </c>
      <c r="R116" s="36">
        <f t="shared" si="21"/>
        <v>1</v>
      </c>
      <c r="S116" s="51" t="s">
        <v>492</v>
      </c>
    </row>
    <row r="117" spans="1:19" ht="55.15">
      <c r="A117" s="96" t="s">
        <v>493</v>
      </c>
      <c r="B117" s="6" t="s">
        <v>259</v>
      </c>
      <c r="C117" s="27">
        <v>1</v>
      </c>
      <c r="D117" s="15">
        <v>1</v>
      </c>
      <c r="E117" s="15">
        <v>0</v>
      </c>
      <c r="F117" s="15">
        <v>0</v>
      </c>
      <c r="G117" s="15">
        <v>0</v>
      </c>
      <c r="H117" s="7">
        <f t="shared" si="17"/>
        <v>1</v>
      </c>
      <c r="I117" s="8">
        <v>1</v>
      </c>
      <c r="J117" s="36">
        <f t="shared" si="18"/>
        <v>1</v>
      </c>
      <c r="K117" s="8">
        <v>0</v>
      </c>
      <c r="L117" s="36" t="e">
        <f t="shared" si="13"/>
        <v>#DIV/0!</v>
      </c>
      <c r="M117" s="8">
        <v>0</v>
      </c>
      <c r="N117" s="36" t="e">
        <f t="shared" si="12"/>
        <v>#DIV/0!</v>
      </c>
      <c r="O117" s="8">
        <v>0</v>
      </c>
      <c r="P117" s="36" t="e">
        <f t="shared" si="19"/>
        <v>#DIV/0!</v>
      </c>
      <c r="Q117" s="9">
        <f t="shared" si="20"/>
        <v>1</v>
      </c>
      <c r="R117" s="36">
        <f t="shared" si="21"/>
        <v>1</v>
      </c>
      <c r="S117" s="51" t="s">
        <v>494</v>
      </c>
    </row>
    <row r="118" spans="1:19" ht="69">
      <c r="A118" s="96" t="s">
        <v>495</v>
      </c>
      <c r="B118" s="6" t="s">
        <v>259</v>
      </c>
      <c r="C118" s="27">
        <v>4</v>
      </c>
      <c r="D118" s="15">
        <v>1</v>
      </c>
      <c r="E118" s="15">
        <v>1</v>
      </c>
      <c r="F118" s="15">
        <v>1</v>
      </c>
      <c r="G118" s="15">
        <v>1</v>
      </c>
      <c r="H118" s="7">
        <f t="shared" si="17"/>
        <v>4</v>
      </c>
      <c r="I118" s="8">
        <v>1</v>
      </c>
      <c r="J118" s="36">
        <f t="shared" si="18"/>
        <v>1</v>
      </c>
      <c r="K118" s="8">
        <v>1</v>
      </c>
      <c r="L118" s="36">
        <f t="shared" si="13"/>
        <v>1</v>
      </c>
      <c r="M118" s="8">
        <v>1</v>
      </c>
      <c r="N118" s="36">
        <f t="shared" si="12"/>
        <v>1</v>
      </c>
      <c r="O118" s="8">
        <v>1</v>
      </c>
      <c r="P118" s="36">
        <f t="shared" si="19"/>
        <v>1</v>
      </c>
      <c r="Q118" s="9">
        <f t="shared" si="20"/>
        <v>4</v>
      </c>
      <c r="R118" s="36">
        <f t="shared" si="21"/>
        <v>1</v>
      </c>
      <c r="S118" s="51" t="s">
        <v>496</v>
      </c>
    </row>
    <row r="119" spans="1:19" ht="82.9">
      <c r="A119" s="96" t="s">
        <v>497</v>
      </c>
      <c r="B119" s="6" t="s">
        <v>259</v>
      </c>
      <c r="C119" s="27">
        <v>1</v>
      </c>
      <c r="D119" s="15">
        <v>0</v>
      </c>
      <c r="E119" s="15">
        <v>0</v>
      </c>
      <c r="F119" s="15">
        <v>0</v>
      </c>
      <c r="G119" s="15">
        <v>1</v>
      </c>
      <c r="H119" s="7">
        <f t="shared" si="17"/>
        <v>1</v>
      </c>
      <c r="I119" s="8"/>
      <c r="J119" s="36" t="e">
        <f t="shared" si="18"/>
        <v>#DIV/0!</v>
      </c>
      <c r="K119" s="8"/>
      <c r="L119" s="36" t="e">
        <f t="shared" si="13"/>
        <v>#DIV/0!</v>
      </c>
      <c r="M119" s="8"/>
      <c r="N119" s="36" t="e">
        <f t="shared" si="12"/>
        <v>#DIV/0!</v>
      </c>
      <c r="O119" s="8">
        <v>0</v>
      </c>
      <c r="P119" s="36">
        <f t="shared" si="19"/>
        <v>0</v>
      </c>
      <c r="Q119" s="9">
        <f t="shared" si="20"/>
        <v>0</v>
      </c>
      <c r="R119" s="36">
        <f t="shared" si="21"/>
        <v>0</v>
      </c>
      <c r="S119" s="51" t="s">
        <v>498</v>
      </c>
    </row>
    <row r="120" spans="1:19" ht="69">
      <c r="A120" s="96" t="s">
        <v>499</v>
      </c>
      <c r="B120" s="6" t="s">
        <v>259</v>
      </c>
      <c r="C120" s="27">
        <v>2</v>
      </c>
      <c r="D120" s="15">
        <v>0</v>
      </c>
      <c r="E120" s="15">
        <v>1</v>
      </c>
      <c r="F120" s="15">
        <v>1</v>
      </c>
      <c r="G120" s="15">
        <v>0</v>
      </c>
      <c r="H120" s="7">
        <f t="shared" si="17"/>
        <v>2</v>
      </c>
      <c r="I120" s="8">
        <v>0</v>
      </c>
      <c r="J120" s="36" t="e">
        <f t="shared" si="18"/>
        <v>#DIV/0!</v>
      </c>
      <c r="K120" s="8"/>
      <c r="L120" s="36">
        <f t="shared" si="13"/>
        <v>0</v>
      </c>
      <c r="M120" s="8"/>
      <c r="N120" s="36">
        <f t="shared" ref="N120:N136" si="23">M120/F120</f>
        <v>0</v>
      </c>
      <c r="O120" s="8">
        <v>2</v>
      </c>
      <c r="P120" s="36" t="e">
        <f t="shared" si="19"/>
        <v>#DIV/0!</v>
      </c>
      <c r="Q120" s="9">
        <f t="shared" si="20"/>
        <v>2</v>
      </c>
      <c r="R120" s="36">
        <f t="shared" si="21"/>
        <v>1</v>
      </c>
      <c r="S120" s="51" t="s">
        <v>500</v>
      </c>
    </row>
    <row r="121" spans="1:19" ht="55.15">
      <c r="A121" s="96" t="s">
        <v>501</v>
      </c>
      <c r="B121" s="6" t="s">
        <v>259</v>
      </c>
      <c r="C121" s="27">
        <v>1</v>
      </c>
      <c r="D121" s="15">
        <v>0</v>
      </c>
      <c r="E121" s="15">
        <v>1</v>
      </c>
      <c r="F121" s="15">
        <v>0</v>
      </c>
      <c r="G121" s="15">
        <v>0</v>
      </c>
      <c r="H121" s="7">
        <f t="shared" si="17"/>
        <v>1</v>
      </c>
      <c r="I121" s="8">
        <v>0</v>
      </c>
      <c r="J121" s="36" t="e">
        <f t="shared" si="18"/>
        <v>#DIV/0!</v>
      </c>
      <c r="K121" s="8">
        <v>1</v>
      </c>
      <c r="L121" s="36">
        <f t="shared" si="13"/>
        <v>1</v>
      </c>
      <c r="M121" s="8">
        <v>0</v>
      </c>
      <c r="N121" s="36" t="e">
        <f t="shared" si="23"/>
        <v>#DIV/0!</v>
      </c>
      <c r="O121" s="8">
        <v>0</v>
      </c>
      <c r="P121" s="36" t="e">
        <f t="shared" si="19"/>
        <v>#DIV/0!</v>
      </c>
      <c r="Q121" s="9">
        <f t="shared" si="20"/>
        <v>1</v>
      </c>
      <c r="R121" s="36">
        <f t="shared" si="21"/>
        <v>1</v>
      </c>
      <c r="S121" s="51" t="s">
        <v>502</v>
      </c>
    </row>
    <row r="122" spans="1:19" ht="69">
      <c r="A122" s="96" t="s">
        <v>503</v>
      </c>
      <c r="B122" s="6" t="s">
        <v>259</v>
      </c>
      <c r="C122" s="27">
        <v>1</v>
      </c>
      <c r="D122" s="15">
        <v>0</v>
      </c>
      <c r="E122" s="15">
        <v>1</v>
      </c>
      <c r="F122" s="15">
        <v>0</v>
      </c>
      <c r="G122" s="15">
        <v>0</v>
      </c>
      <c r="H122" s="7">
        <f t="shared" si="17"/>
        <v>1</v>
      </c>
      <c r="I122" s="8">
        <v>0</v>
      </c>
      <c r="J122" s="36" t="e">
        <f t="shared" si="18"/>
        <v>#DIV/0!</v>
      </c>
      <c r="K122" s="8">
        <v>1</v>
      </c>
      <c r="L122" s="36">
        <f t="shared" si="13"/>
        <v>1</v>
      </c>
      <c r="M122" s="8">
        <v>0</v>
      </c>
      <c r="N122" s="36" t="e">
        <f t="shared" si="23"/>
        <v>#DIV/0!</v>
      </c>
      <c r="O122" s="8">
        <v>0</v>
      </c>
      <c r="P122" s="36" t="e">
        <f t="shared" si="19"/>
        <v>#DIV/0!</v>
      </c>
      <c r="Q122" s="9">
        <f t="shared" si="20"/>
        <v>1</v>
      </c>
      <c r="R122" s="36">
        <f t="shared" si="21"/>
        <v>1</v>
      </c>
      <c r="S122" s="51" t="s">
        <v>504</v>
      </c>
    </row>
    <row r="123" spans="1:19" ht="69">
      <c r="A123" s="96" t="s">
        <v>505</v>
      </c>
      <c r="B123" s="6" t="s">
        <v>259</v>
      </c>
      <c r="C123" s="27">
        <v>12</v>
      </c>
      <c r="D123" s="15">
        <v>3</v>
      </c>
      <c r="E123" s="15">
        <v>3</v>
      </c>
      <c r="F123" s="15">
        <v>3</v>
      </c>
      <c r="G123" s="15">
        <v>3</v>
      </c>
      <c r="H123" s="7">
        <f t="shared" si="17"/>
        <v>12</v>
      </c>
      <c r="I123" s="8">
        <v>3</v>
      </c>
      <c r="J123" s="36">
        <f t="shared" si="18"/>
        <v>1</v>
      </c>
      <c r="K123" s="8">
        <v>3</v>
      </c>
      <c r="L123" s="36">
        <f t="shared" si="13"/>
        <v>1</v>
      </c>
      <c r="M123" s="8">
        <v>3</v>
      </c>
      <c r="N123" s="36">
        <f t="shared" si="23"/>
        <v>1</v>
      </c>
      <c r="O123" s="8">
        <v>3</v>
      </c>
      <c r="P123" s="36">
        <f t="shared" si="19"/>
        <v>1</v>
      </c>
      <c r="Q123" s="9">
        <f t="shared" si="20"/>
        <v>12</v>
      </c>
      <c r="R123" s="36">
        <f t="shared" si="21"/>
        <v>1</v>
      </c>
      <c r="S123" s="51" t="s">
        <v>506</v>
      </c>
    </row>
    <row r="124" spans="1:19" ht="69">
      <c r="A124" s="96" t="s">
        <v>507</v>
      </c>
      <c r="B124" s="6" t="s">
        <v>259</v>
      </c>
      <c r="C124" s="27">
        <v>1</v>
      </c>
      <c r="D124" s="15">
        <v>0</v>
      </c>
      <c r="E124" s="15">
        <v>0</v>
      </c>
      <c r="F124" s="15">
        <v>0</v>
      </c>
      <c r="G124" s="15">
        <v>1</v>
      </c>
      <c r="H124" s="7">
        <f t="shared" si="17"/>
        <v>1</v>
      </c>
      <c r="I124" s="8">
        <v>0</v>
      </c>
      <c r="J124" s="36" t="e">
        <f t="shared" si="18"/>
        <v>#DIV/0!</v>
      </c>
      <c r="K124" s="8">
        <v>0</v>
      </c>
      <c r="L124" s="36" t="e">
        <f t="shared" si="13"/>
        <v>#DIV/0!</v>
      </c>
      <c r="M124" s="8">
        <v>0</v>
      </c>
      <c r="N124" s="36" t="e">
        <f t="shared" si="23"/>
        <v>#DIV/0!</v>
      </c>
      <c r="O124" s="8">
        <v>0</v>
      </c>
      <c r="P124" s="36">
        <f t="shared" si="19"/>
        <v>0</v>
      </c>
      <c r="Q124" s="9">
        <f t="shared" si="20"/>
        <v>0</v>
      </c>
      <c r="R124" s="36">
        <f t="shared" si="21"/>
        <v>0</v>
      </c>
      <c r="S124" s="51" t="s">
        <v>508</v>
      </c>
    </row>
    <row r="125" spans="1:19" ht="69">
      <c r="A125" s="96" t="s">
        <v>509</v>
      </c>
      <c r="B125" s="6" t="s">
        <v>259</v>
      </c>
      <c r="C125" s="27">
        <v>1</v>
      </c>
      <c r="D125" s="15">
        <v>0</v>
      </c>
      <c r="E125" s="15">
        <v>1</v>
      </c>
      <c r="F125" s="15">
        <v>0</v>
      </c>
      <c r="G125" s="15">
        <v>0</v>
      </c>
      <c r="H125" s="7">
        <f t="shared" si="17"/>
        <v>1</v>
      </c>
      <c r="I125" s="8">
        <v>0</v>
      </c>
      <c r="J125" s="36" t="e">
        <f t="shared" si="18"/>
        <v>#DIV/0!</v>
      </c>
      <c r="K125" s="8">
        <v>1</v>
      </c>
      <c r="L125" s="36">
        <f t="shared" si="13"/>
        <v>1</v>
      </c>
      <c r="M125" s="8">
        <v>0</v>
      </c>
      <c r="N125" s="36" t="e">
        <f t="shared" si="23"/>
        <v>#DIV/0!</v>
      </c>
      <c r="O125" s="8">
        <v>0</v>
      </c>
      <c r="P125" s="36" t="e">
        <f t="shared" si="19"/>
        <v>#DIV/0!</v>
      </c>
      <c r="Q125" s="9">
        <f t="shared" si="20"/>
        <v>1</v>
      </c>
      <c r="R125" s="36">
        <f t="shared" si="21"/>
        <v>1</v>
      </c>
      <c r="S125" s="51" t="s">
        <v>510</v>
      </c>
    </row>
    <row r="126" spans="1:19" ht="138">
      <c r="A126" s="82" t="s">
        <v>511</v>
      </c>
      <c r="B126" s="6" t="s">
        <v>259</v>
      </c>
      <c r="C126" s="27">
        <v>12</v>
      </c>
      <c r="D126" s="15">
        <v>3</v>
      </c>
      <c r="E126" s="15">
        <v>3</v>
      </c>
      <c r="F126" s="15">
        <v>3</v>
      </c>
      <c r="G126" s="15">
        <v>3</v>
      </c>
      <c r="H126" s="7">
        <f t="shared" si="17"/>
        <v>12</v>
      </c>
      <c r="I126" s="8">
        <v>3</v>
      </c>
      <c r="J126" s="36">
        <f t="shared" si="18"/>
        <v>1</v>
      </c>
      <c r="K126" s="8">
        <v>3</v>
      </c>
      <c r="L126" s="36">
        <f t="shared" si="13"/>
        <v>1</v>
      </c>
      <c r="M126" s="8">
        <v>3</v>
      </c>
      <c r="N126" s="36">
        <f t="shared" si="23"/>
        <v>1</v>
      </c>
      <c r="O126" s="8">
        <v>3</v>
      </c>
      <c r="P126" s="36">
        <f t="shared" si="19"/>
        <v>1</v>
      </c>
      <c r="Q126" s="9">
        <f t="shared" si="20"/>
        <v>12</v>
      </c>
      <c r="R126" s="36">
        <f t="shared" si="21"/>
        <v>1</v>
      </c>
      <c r="S126" s="51" t="s">
        <v>512</v>
      </c>
    </row>
    <row r="127" spans="1:19" ht="55.15">
      <c r="A127" s="82" t="s">
        <v>513</v>
      </c>
      <c r="B127" s="6" t="s">
        <v>259</v>
      </c>
      <c r="C127" s="27">
        <v>1</v>
      </c>
      <c r="D127" s="15">
        <v>0</v>
      </c>
      <c r="E127" s="15">
        <v>0</v>
      </c>
      <c r="F127" s="15">
        <v>1</v>
      </c>
      <c r="G127" s="15">
        <v>0</v>
      </c>
      <c r="H127" s="7">
        <f t="shared" si="17"/>
        <v>1</v>
      </c>
      <c r="I127" s="8">
        <v>0</v>
      </c>
      <c r="J127" s="36" t="e">
        <f t="shared" si="18"/>
        <v>#DIV/0!</v>
      </c>
      <c r="K127" s="8">
        <v>0</v>
      </c>
      <c r="L127" s="36" t="e">
        <f t="shared" si="13"/>
        <v>#DIV/0!</v>
      </c>
      <c r="M127" s="8">
        <v>1</v>
      </c>
      <c r="N127" s="36">
        <f t="shared" si="23"/>
        <v>1</v>
      </c>
      <c r="O127" s="8">
        <v>0</v>
      </c>
      <c r="P127" s="36" t="e">
        <f t="shared" si="19"/>
        <v>#DIV/0!</v>
      </c>
      <c r="Q127" s="9">
        <f t="shared" si="20"/>
        <v>1</v>
      </c>
      <c r="R127" s="36">
        <f t="shared" si="21"/>
        <v>1</v>
      </c>
      <c r="S127" s="51" t="s">
        <v>514</v>
      </c>
    </row>
    <row r="128" spans="1:19" ht="69">
      <c r="A128" s="82" t="s">
        <v>515</v>
      </c>
      <c r="B128" s="6" t="s">
        <v>259</v>
      </c>
      <c r="C128" s="27">
        <v>1</v>
      </c>
      <c r="D128" s="15">
        <v>0</v>
      </c>
      <c r="E128" s="15">
        <v>0</v>
      </c>
      <c r="F128" s="15">
        <v>1</v>
      </c>
      <c r="G128" s="15">
        <v>0</v>
      </c>
      <c r="H128" s="7">
        <f t="shared" si="17"/>
        <v>1</v>
      </c>
      <c r="I128" s="8">
        <v>0</v>
      </c>
      <c r="J128" s="36" t="e">
        <f t="shared" si="18"/>
        <v>#DIV/0!</v>
      </c>
      <c r="K128" s="8">
        <v>0</v>
      </c>
      <c r="L128" s="36" t="e">
        <f t="shared" si="13"/>
        <v>#DIV/0!</v>
      </c>
      <c r="M128" s="8">
        <v>1</v>
      </c>
      <c r="N128" s="36">
        <f t="shared" si="23"/>
        <v>1</v>
      </c>
      <c r="O128" s="8">
        <v>0</v>
      </c>
      <c r="P128" s="36" t="e">
        <f t="shared" si="19"/>
        <v>#DIV/0!</v>
      </c>
      <c r="Q128" s="9">
        <f t="shared" si="20"/>
        <v>1</v>
      </c>
      <c r="R128" s="36">
        <f t="shared" si="21"/>
        <v>1</v>
      </c>
      <c r="S128" s="51" t="s">
        <v>516</v>
      </c>
    </row>
    <row r="129" spans="1:19" ht="55.15">
      <c r="A129" s="82" t="s">
        <v>517</v>
      </c>
      <c r="B129" s="6" t="s">
        <v>259</v>
      </c>
      <c r="C129" s="27">
        <v>1</v>
      </c>
      <c r="D129" s="15">
        <v>0</v>
      </c>
      <c r="E129" s="15">
        <v>0</v>
      </c>
      <c r="F129" s="15">
        <v>1</v>
      </c>
      <c r="G129" s="15">
        <v>0</v>
      </c>
      <c r="H129" s="7">
        <f t="shared" si="17"/>
        <v>1</v>
      </c>
      <c r="I129" s="8">
        <v>0</v>
      </c>
      <c r="J129" s="36" t="e">
        <f t="shared" si="18"/>
        <v>#DIV/0!</v>
      </c>
      <c r="K129" s="8">
        <v>0</v>
      </c>
      <c r="L129" s="36" t="e">
        <f t="shared" si="13"/>
        <v>#DIV/0!</v>
      </c>
      <c r="M129" s="8">
        <v>1</v>
      </c>
      <c r="N129" s="36">
        <f t="shared" si="23"/>
        <v>1</v>
      </c>
      <c r="O129" s="8">
        <v>0</v>
      </c>
      <c r="P129" s="36" t="e">
        <f t="shared" si="19"/>
        <v>#DIV/0!</v>
      </c>
      <c r="Q129" s="9">
        <f t="shared" si="20"/>
        <v>1</v>
      </c>
      <c r="R129" s="36">
        <f t="shared" si="21"/>
        <v>1</v>
      </c>
      <c r="S129" s="51" t="s">
        <v>518</v>
      </c>
    </row>
    <row r="130" spans="1:19" ht="69">
      <c r="A130" s="82" t="s">
        <v>519</v>
      </c>
      <c r="B130" s="6" t="s">
        <v>259</v>
      </c>
      <c r="C130" s="27">
        <v>11</v>
      </c>
      <c r="D130" s="15">
        <v>2</v>
      </c>
      <c r="E130" s="15">
        <v>3</v>
      </c>
      <c r="F130" s="15">
        <v>3</v>
      </c>
      <c r="G130" s="15">
        <v>3</v>
      </c>
      <c r="H130" s="7">
        <f t="shared" si="17"/>
        <v>11</v>
      </c>
      <c r="I130" s="8">
        <v>2</v>
      </c>
      <c r="J130" s="36">
        <f t="shared" si="18"/>
        <v>1</v>
      </c>
      <c r="K130" s="8">
        <v>3</v>
      </c>
      <c r="L130" s="36">
        <f t="shared" si="13"/>
        <v>1</v>
      </c>
      <c r="M130" s="8">
        <v>3</v>
      </c>
      <c r="N130" s="36">
        <f t="shared" si="23"/>
        <v>1</v>
      </c>
      <c r="O130" s="8">
        <v>3</v>
      </c>
      <c r="P130" s="36">
        <f t="shared" si="19"/>
        <v>1</v>
      </c>
      <c r="Q130" s="9">
        <f t="shared" si="20"/>
        <v>11</v>
      </c>
      <c r="R130" s="36">
        <f t="shared" si="21"/>
        <v>1</v>
      </c>
      <c r="S130" s="51" t="s">
        <v>520</v>
      </c>
    </row>
    <row r="131" spans="1:19" ht="69">
      <c r="A131" s="82" t="s">
        <v>521</v>
      </c>
      <c r="B131" s="6" t="s">
        <v>259</v>
      </c>
      <c r="C131" s="27">
        <v>1</v>
      </c>
      <c r="D131" s="15">
        <v>1</v>
      </c>
      <c r="E131" s="15">
        <v>0</v>
      </c>
      <c r="F131" s="15">
        <v>0</v>
      </c>
      <c r="G131" s="15">
        <v>0</v>
      </c>
      <c r="H131" s="7">
        <f t="shared" si="17"/>
        <v>1</v>
      </c>
      <c r="I131" s="8">
        <v>1</v>
      </c>
      <c r="J131" s="36">
        <f t="shared" si="18"/>
        <v>1</v>
      </c>
      <c r="K131" s="8">
        <v>0</v>
      </c>
      <c r="L131" s="36" t="e">
        <f t="shared" si="13"/>
        <v>#DIV/0!</v>
      </c>
      <c r="M131" s="8">
        <v>0</v>
      </c>
      <c r="N131" s="36" t="e">
        <f t="shared" si="23"/>
        <v>#DIV/0!</v>
      </c>
      <c r="O131" s="8">
        <v>0</v>
      </c>
      <c r="P131" s="36" t="e">
        <f t="shared" si="19"/>
        <v>#DIV/0!</v>
      </c>
      <c r="Q131" s="9">
        <f t="shared" si="20"/>
        <v>1</v>
      </c>
      <c r="R131" s="36">
        <f t="shared" si="21"/>
        <v>1</v>
      </c>
      <c r="S131" s="51" t="s">
        <v>522</v>
      </c>
    </row>
    <row r="132" spans="1:19" ht="69">
      <c r="A132" s="82" t="s">
        <v>523</v>
      </c>
      <c r="B132" s="6" t="s">
        <v>259</v>
      </c>
      <c r="C132" s="27">
        <v>11</v>
      </c>
      <c r="D132" s="15">
        <v>2</v>
      </c>
      <c r="E132" s="15">
        <v>3</v>
      </c>
      <c r="F132" s="15">
        <v>3</v>
      </c>
      <c r="G132" s="15">
        <v>3</v>
      </c>
      <c r="H132" s="7">
        <f t="shared" si="17"/>
        <v>11</v>
      </c>
      <c r="I132" s="8">
        <v>2</v>
      </c>
      <c r="J132" s="36">
        <f t="shared" si="18"/>
        <v>1</v>
      </c>
      <c r="K132" s="8">
        <v>3</v>
      </c>
      <c r="L132" s="36">
        <f t="shared" si="13"/>
        <v>1</v>
      </c>
      <c r="M132" s="8">
        <v>3</v>
      </c>
      <c r="N132" s="36">
        <f t="shared" si="23"/>
        <v>1</v>
      </c>
      <c r="O132" s="8">
        <v>3</v>
      </c>
      <c r="P132" s="36">
        <f t="shared" si="19"/>
        <v>1</v>
      </c>
      <c r="Q132" s="9">
        <f t="shared" si="20"/>
        <v>11</v>
      </c>
      <c r="R132" s="36">
        <f t="shared" si="21"/>
        <v>1</v>
      </c>
      <c r="S132" s="51" t="s">
        <v>524</v>
      </c>
    </row>
    <row r="133" spans="1:19" ht="55.15">
      <c r="A133" s="82" t="s">
        <v>525</v>
      </c>
      <c r="B133" s="6" t="s">
        <v>259</v>
      </c>
      <c r="C133" s="27">
        <v>1</v>
      </c>
      <c r="D133" s="15">
        <v>1</v>
      </c>
      <c r="E133" s="15">
        <v>0</v>
      </c>
      <c r="F133" s="15">
        <v>0</v>
      </c>
      <c r="G133" s="15">
        <v>0</v>
      </c>
      <c r="H133" s="7">
        <f t="shared" si="17"/>
        <v>1</v>
      </c>
      <c r="I133" s="8">
        <v>1</v>
      </c>
      <c r="J133" s="36">
        <f t="shared" si="18"/>
        <v>1</v>
      </c>
      <c r="K133" s="8">
        <v>0</v>
      </c>
      <c r="L133" s="36" t="e">
        <f t="shared" si="13"/>
        <v>#DIV/0!</v>
      </c>
      <c r="M133" s="8">
        <v>0</v>
      </c>
      <c r="N133" s="36" t="e">
        <f t="shared" si="23"/>
        <v>#DIV/0!</v>
      </c>
      <c r="O133" s="8">
        <v>0</v>
      </c>
      <c r="P133" s="36" t="e">
        <f t="shared" si="19"/>
        <v>#DIV/0!</v>
      </c>
      <c r="Q133" s="9">
        <f t="shared" si="20"/>
        <v>1</v>
      </c>
      <c r="R133" s="36">
        <f t="shared" si="21"/>
        <v>1</v>
      </c>
      <c r="S133" s="51" t="s">
        <v>526</v>
      </c>
    </row>
    <row r="134" spans="1:19" ht="55.15">
      <c r="A134" s="82" t="s">
        <v>527</v>
      </c>
      <c r="B134" s="6" t="s">
        <v>259</v>
      </c>
      <c r="C134" s="27">
        <v>1</v>
      </c>
      <c r="D134" s="15">
        <v>0</v>
      </c>
      <c r="E134" s="15">
        <v>1</v>
      </c>
      <c r="F134" s="15">
        <v>0</v>
      </c>
      <c r="G134" s="15">
        <v>0</v>
      </c>
      <c r="H134" s="7">
        <f t="shared" si="17"/>
        <v>1</v>
      </c>
      <c r="I134" s="8">
        <v>0</v>
      </c>
      <c r="J134" s="36" t="e">
        <f t="shared" si="18"/>
        <v>#DIV/0!</v>
      </c>
      <c r="K134" s="8">
        <v>1</v>
      </c>
      <c r="L134" s="36">
        <f t="shared" si="13"/>
        <v>1</v>
      </c>
      <c r="M134" s="8">
        <v>0</v>
      </c>
      <c r="N134" s="36" t="e">
        <f t="shared" si="23"/>
        <v>#DIV/0!</v>
      </c>
      <c r="O134" s="8">
        <v>0</v>
      </c>
      <c r="P134" s="36" t="e">
        <f t="shared" si="19"/>
        <v>#DIV/0!</v>
      </c>
      <c r="Q134" s="9">
        <f t="shared" si="20"/>
        <v>1</v>
      </c>
      <c r="R134" s="36">
        <f t="shared" si="21"/>
        <v>1</v>
      </c>
      <c r="S134" s="51" t="s">
        <v>411</v>
      </c>
    </row>
    <row r="135" spans="1:19" ht="55.15">
      <c r="A135" s="82" t="s">
        <v>528</v>
      </c>
      <c r="B135" s="6" t="s">
        <v>259</v>
      </c>
      <c r="C135" s="27">
        <v>1</v>
      </c>
      <c r="D135" s="15">
        <v>0</v>
      </c>
      <c r="E135" s="15">
        <v>0</v>
      </c>
      <c r="F135" s="15">
        <v>0</v>
      </c>
      <c r="G135" s="15">
        <v>1</v>
      </c>
      <c r="H135" s="7">
        <f t="shared" si="17"/>
        <v>1</v>
      </c>
      <c r="I135" s="8">
        <v>0</v>
      </c>
      <c r="J135" s="36" t="e">
        <f t="shared" si="18"/>
        <v>#DIV/0!</v>
      </c>
      <c r="K135" s="8">
        <v>0</v>
      </c>
      <c r="L135" s="36" t="e">
        <f t="shared" si="13"/>
        <v>#DIV/0!</v>
      </c>
      <c r="M135" s="8">
        <v>0</v>
      </c>
      <c r="N135" s="36" t="e">
        <f t="shared" si="23"/>
        <v>#DIV/0!</v>
      </c>
      <c r="O135" s="8">
        <v>0</v>
      </c>
      <c r="P135" s="36">
        <f t="shared" si="19"/>
        <v>0</v>
      </c>
      <c r="Q135" s="9">
        <f t="shared" si="20"/>
        <v>0</v>
      </c>
      <c r="R135" s="36">
        <f t="shared" si="21"/>
        <v>0</v>
      </c>
      <c r="S135" s="51" t="s">
        <v>529</v>
      </c>
    </row>
    <row r="136" spans="1:19" ht="69">
      <c r="A136" s="82" t="s">
        <v>530</v>
      </c>
      <c r="B136" s="6" t="s">
        <v>259</v>
      </c>
      <c r="C136" s="27">
        <v>2</v>
      </c>
      <c r="D136" s="15">
        <v>0</v>
      </c>
      <c r="E136" s="15">
        <v>0</v>
      </c>
      <c r="F136" s="15">
        <v>2</v>
      </c>
      <c r="G136" s="15">
        <v>0</v>
      </c>
      <c r="H136" s="7">
        <f t="shared" si="17"/>
        <v>2</v>
      </c>
      <c r="I136" s="8">
        <v>0</v>
      </c>
      <c r="J136" s="36" t="e">
        <f t="shared" si="18"/>
        <v>#DIV/0!</v>
      </c>
      <c r="K136" s="8">
        <v>0</v>
      </c>
      <c r="L136" s="36" t="e">
        <f t="shared" si="13"/>
        <v>#DIV/0!</v>
      </c>
      <c r="M136" s="8">
        <v>2</v>
      </c>
      <c r="N136" s="36">
        <f t="shared" si="23"/>
        <v>1</v>
      </c>
      <c r="O136" s="8">
        <v>0</v>
      </c>
      <c r="P136" s="36" t="e">
        <f t="shared" si="19"/>
        <v>#DIV/0!</v>
      </c>
      <c r="Q136" s="9">
        <f t="shared" si="20"/>
        <v>2</v>
      </c>
      <c r="R136" s="36">
        <f t="shared" si="21"/>
        <v>1</v>
      </c>
      <c r="S136" s="51" t="s">
        <v>531</v>
      </c>
    </row>
    <row r="137" spans="1:19" ht="13.9">
      <c r="A137" s="6"/>
      <c r="B137" s="52" t="s">
        <v>532</v>
      </c>
      <c r="C137" s="27">
        <f t="shared" ref="C137:H137" si="24">SUM(C10:C136)</f>
        <v>285</v>
      </c>
      <c r="D137" s="27">
        <f t="shared" si="24"/>
        <v>77</v>
      </c>
      <c r="E137" s="27">
        <f t="shared" si="24"/>
        <v>91</v>
      </c>
      <c r="F137" s="27">
        <f t="shared" si="24"/>
        <v>63</v>
      </c>
      <c r="G137" s="27">
        <f t="shared" si="24"/>
        <v>54</v>
      </c>
      <c r="H137" s="53">
        <f t="shared" si="24"/>
        <v>285</v>
      </c>
      <c r="I137" s="8"/>
      <c r="J137" s="8"/>
      <c r="K137" s="8"/>
      <c r="L137" s="8"/>
      <c r="M137" s="8"/>
      <c r="N137" s="8"/>
      <c r="O137" s="8"/>
      <c r="P137" s="8"/>
      <c r="Q137" s="8">
        <f>SUM(Q10:Q136)</f>
        <v>280</v>
      </c>
      <c r="R137" s="54">
        <f>AVERAGE(R10:R136)</f>
        <v>0.98005249343832024</v>
      </c>
      <c r="S137" s="8"/>
    </row>
    <row r="138" spans="1:19">
      <c r="A138" s="55"/>
      <c r="B138" s="55"/>
      <c r="C138" s="56"/>
      <c r="D138" s="56"/>
      <c r="E138" s="56"/>
      <c r="F138" s="56"/>
      <c r="G138" s="56"/>
      <c r="H138" s="57"/>
      <c r="I138" s="56"/>
      <c r="J138" s="56"/>
      <c r="K138" s="56"/>
      <c r="L138" s="56"/>
      <c r="M138" s="56"/>
      <c r="N138" s="56"/>
      <c r="O138" s="56"/>
      <c r="P138" s="56"/>
      <c r="Q138" s="56"/>
      <c r="R138" s="56"/>
      <c r="S138" s="56"/>
    </row>
  </sheetData>
  <mergeCells count="12">
    <mergeCell ref="A1:S1"/>
    <mergeCell ref="B4:S4"/>
    <mergeCell ref="B3:S3"/>
    <mergeCell ref="B2:S2"/>
    <mergeCell ref="B8:J8"/>
    <mergeCell ref="B7:S7"/>
    <mergeCell ref="J5:S5"/>
    <mergeCell ref="G6:S6"/>
    <mergeCell ref="A5:A6"/>
    <mergeCell ref="C5:E5"/>
    <mergeCell ref="G5:H5"/>
    <mergeCell ref="C6:D6"/>
  </mergeCells>
  <conditionalFormatting sqref="A10:A136">
    <cfRule type="duplicateValues" dxfId="54" priority="1"/>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378D4-CD56-4481-AB11-81FFBE26D61E}">
  <sheetPr>
    <tabColor theme="9" tint="0.59999389629810485"/>
  </sheetPr>
  <dimension ref="A1:AF91"/>
  <sheetViews>
    <sheetView showGridLines="0" view="pageBreakPreview" zoomScale="74" zoomScaleNormal="74" zoomScaleSheetLayoutView="74" workbookViewId="0">
      <selection activeCell="H6" sqref="H6:I6"/>
    </sheetView>
  </sheetViews>
  <sheetFormatPr defaultColWidth="27" defaultRowHeight="13.15"/>
  <cols>
    <col min="1" max="1" width="4.140625" style="100" customWidth="1"/>
    <col min="2" max="2" width="37.85546875" style="100" customWidth="1"/>
    <col min="3" max="3" width="90.85546875" style="100" customWidth="1"/>
    <col min="4" max="4" width="16.5703125" style="100" customWidth="1"/>
    <col min="5" max="5" width="22.140625" style="100" customWidth="1"/>
    <col min="6" max="7" width="21.5703125" style="100" customWidth="1"/>
    <col min="8" max="8" width="27" style="100" customWidth="1"/>
    <col min="9" max="9" width="17" style="100" customWidth="1"/>
    <col min="10" max="10" width="23.85546875" style="101" customWidth="1"/>
    <col min="11" max="11" width="40.85546875" style="101" customWidth="1"/>
    <col min="12" max="12" width="25.85546875" style="100" customWidth="1"/>
    <col min="13" max="13" width="24.85546875" style="100" customWidth="1"/>
    <col min="14" max="17" width="16.7109375" style="100" customWidth="1"/>
    <col min="18" max="18" width="30.140625" style="100" customWidth="1"/>
    <col min="19" max="19" width="22.140625" style="100" customWidth="1"/>
    <col min="20" max="20" width="29.5703125" style="100" customWidth="1"/>
    <col min="21" max="248" width="10.85546875" style="100" customWidth="1"/>
    <col min="249" max="249" width="4.140625" style="100" customWidth="1"/>
    <col min="250" max="250" width="39.7109375" style="100" customWidth="1"/>
    <col min="251" max="251" width="59.28515625" style="100" customWidth="1"/>
    <col min="252" max="252" width="22.140625" style="100" customWidth="1"/>
    <col min="253" max="253" width="21" style="100" customWidth="1"/>
    <col min="254" max="255" width="21.5703125" style="100" customWidth="1"/>
    <col min="256" max="16384" width="27" style="100"/>
  </cols>
  <sheetData>
    <row r="1" spans="1:32" s="72" customFormat="1" ht="90.95" customHeight="1">
      <c r="B1" s="464"/>
      <c r="C1" s="464"/>
      <c r="D1" s="463" t="s">
        <v>0</v>
      </c>
      <c r="E1" s="463"/>
      <c r="F1" s="463"/>
      <c r="G1" s="463"/>
      <c r="H1" s="463"/>
      <c r="I1" s="463"/>
      <c r="J1" s="463"/>
      <c r="K1" s="463"/>
      <c r="L1" s="463"/>
      <c r="M1" s="463"/>
      <c r="N1" s="463"/>
      <c r="O1" s="463"/>
      <c r="P1" s="463"/>
      <c r="Q1" s="463"/>
      <c r="R1" s="463"/>
      <c r="S1" s="463"/>
    </row>
    <row r="2" spans="1:32" s="62" customFormat="1" ht="29.25" customHeight="1">
      <c r="A2" s="461" t="s">
        <v>1</v>
      </c>
      <c r="B2" s="462"/>
      <c r="C2" s="375" t="s">
        <v>2</v>
      </c>
      <c r="D2" s="376"/>
      <c r="E2" s="376"/>
      <c r="F2" s="376"/>
      <c r="G2" s="376"/>
      <c r="H2" s="376"/>
      <c r="I2" s="376"/>
      <c r="J2" s="376"/>
      <c r="K2" s="376"/>
      <c r="L2" s="376"/>
      <c r="M2" s="376"/>
      <c r="N2" s="376"/>
      <c r="O2" s="376"/>
      <c r="P2" s="376"/>
      <c r="Q2" s="376"/>
      <c r="R2" s="376"/>
      <c r="S2" s="377"/>
      <c r="T2" s="72"/>
      <c r="U2" s="72"/>
      <c r="V2" s="72"/>
      <c r="W2" s="72"/>
      <c r="X2" s="72"/>
      <c r="Y2" s="72"/>
      <c r="Z2" s="72"/>
      <c r="AA2" s="72"/>
      <c r="AB2" s="72"/>
      <c r="AC2" s="72"/>
      <c r="AD2" s="72"/>
      <c r="AE2" s="72"/>
      <c r="AF2" s="72"/>
    </row>
    <row r="3" spans="1:32" s="62" customFormat="1" ht="23.25" customHeight="1">
      <c r="A3" s="461" t="s">
        <v>3</v>
      </c>
      <c r="B3" s="462"/>
      <c r="C3" s="375" t="s">
        <v>4</v>
      </c>
      <c r="D3" s="376"/>
      <c r="E3" s="376"/>
      <c r="F3" s="376"/>
      <c r="G3" s="376"/>
      <c r="H3" s="376"/>
      <c r="I3" s="376"/>
      <c r="J3" s="376"/>
      <c r="K3" s="376"/>
      <c r="L3" s="376"/>
      <c r="M3" s="376"/>
      <c r="N3" s="376"/>
      <c r="O3" s="376"/>
      <c r="P3" s="376"/>
      <c r="Q3" s="376"/>
      <c r="R3" s="376"/>
      <c r="S3" s="377"/>
      <c r="T3" s="72"/>
      <c r="U3" s="72"/>
      <c r="V3" s="72"/>
      <c r="W3" s="72"/>
      <c r="X3" s="72"/>
      <c r="Y3" s="72"/>
      <c r="Z3" s="72"/>
      <c r="AA3" s="72"/>
      <c r="AB3" s="72"/>
      <c r="AC3" s="72"/>
      <c r="AD3" s="72"/>
      <c r="AE3" s="72"/>
      <c r="AF3" s="72"/>
    </row>
    <row r="4" spans="1:32" s="62" customFormat="1" ht="21.75" customHeight="1">
      <c r="A4" s="461" t="s">
        <v>5</v>
      </c>
      <c r="B4" s="462"/>
      <c r="C4" s="375" t="s">
        <v>236</v>
      </c>
      <c r="D4" s="376"/>
      <c r="E4" s="376"/>
      <c r="F4" s="376"/>
      <c r="G4" s="376"/>
      <c r="H4" s="376"/>
      <c r="I4" s="376"/>
      <c r="J4" s="376"/>
      <c r="K4" s="376"/>
      <c r="L4" s="376"/>
      <c r="M4" s="376"/>
      <c r="N4" s="376"/>
      <c r="O4" s="376"/>
      <c r="P4" s="376"/>
      <c r="Q4" s="376"/>
      <c r="R4" s="376"/>
      <c r="S4" s="377"/>
      <c r="T4" s="72"/>
      <c r="U4" s="72"/>
      <c r="V4" s="72"/>
      <c r="W4" s="72"/>
      <c r="X4" s="72"/>
      <c r="Y4" s="72"/>
      <c r="Z4" s="72"/>
      <c r="AA4" s="72"/>
      <c r="AB4" s="72"/>
      <c r="AC4" s="72"/>
      <c r="AD4" s="72"/>
      <c r="AE4" s="72"/>
      <c r="AF4" s="72"/>
    </row>
    <row r="5" spans="1:32" s="62" customFormat="1" ht="33" customHeight="1">
      <c r="A5" s="461" t="s">
        <v>7</v>
      </c>
      <c r="B5" s="462"/>
      <c r="C5" s="461" t="s">
        <v>8</v>
      </c>
      <c r="D5" s="462"/>
      <c r="E5" s="379" t="s">
        <v>533</v>
      </c>
      <c r="F5" s="379"/>
      <c r="G5" s="379"/>
      <c r="H5" s="379"/>
      <c r="I5" s="379"/>
      <c r="J5" s="465" t="s">
        <v>10</v>
      </c>
      <c r="K5" s="466" t="s">
        <v>534</v>
      </c>
      <c r="L5" s="466"/>
      <c r="M5" s="466"/>
      <c r="N5" s="466"/>
      <c r="O5" s="465" t="s">
        <v>12</v>
      </c>
      <c r="P5" s="467" t="s">
        <v>275</v>
      </c>
      <c r="Q5" s="468"/>
      <c r="R5" s="468"/>
      <c r="S5" s="469"/>
      <c r="T5" s="72"/>
      <c r="U5" s="72"/>
      <c r="V5" s="72"/>
      <c r="W5" s="72"/>
      <c r="X5" s="72"/>
      <c r="Y5" s="72"/>
      <c r="Z5" s="72"/>
      <c r="AA5" s="72"/>
      <c r="AB5" s="72"/>
      <c r="AC5" s="72"/>
      <c r="AD5" s="72"/>
      <c r="AE5" s="72"/>
      <c r="AF5" s="72"/>
    </row>
    <row r="6" spans="1:32" s="62" customFormat="1" ht="21.75" customHeight="1">
      <c r="A6" s="461"/>
      <c r="B6" s="462"/>
      <c r="C6" s="461" t="s">
        <v>14</v>
      </c>
      <c r="D6" s="462"/>
      <c r="E6" s="406" t="s">
        <v>15</v>
      </c>
      <c r="F6" s="406"/>
      <c r="G6" s="73" t="s">
        <v>16</v>
      </c>
      <c r="H6" s="473" t="s">
        <v>17</v>
      </c>
      <c r="I6" s="473"/>
      <c r="J6" s="465"/>
      <c r="K6" s="466"/>
      <c r="L6" s="466"/>
      <c r="M6" s="466"/>
      <c r="N6" s="466"/>
      <c r="O6" s="465"/>
      <c r="P6" s="470"/>
      <c r="Q6" s="471"/>
      <c r="R6" s="471"/>
      <c r="S6" s="472"/>
      <c r="T6" s="72"/>
      <c r="U6" s="72"/>
      <c r="V6" s="72"/>
      <c r="W6" s="72"/>
      <c r="X6" s="72"/>
      <c r="Y6" s="72"/>
      <c r="Z6" s="72"/>
      <c r="AA6" s="72"/>
      <c r="AB6" s="72"/>
      <c r="AC6" s="72"/>
      <c r="AD6" s="72"/>
      <c r="AE6" s="72"/>
      <c r="AF6" s="72"/>
    </row>
    <row r="7" spans="1:32" s="62" customFormat="1" ht="30" customHeight="1">
      <c r="A7" s="461" t="s">
        <v>144</v>
      </c>
      <c r="B7" s="462"/>
      <c r="C7" s="375" t="s">
        <v>535</v>
      </c>
      <c r="D7" s="376"/>
      <c r="E7" s="376"/>
      <c r="F7" s="376"/>
      <c r="G7" s="376"/>
      <c r="H7" s="376"/>
      <c r="I7" s="376"/>
      <c r="J7" s="376"/>
      <c r="K7" s="376"/>
      <c r="L7" s="376"/>
      <c r="M7" s="376"/>
      <c r="N7" s="376"/>
      <c r="O7" s="376"/>
      <c r="P7" s="376"/>
      <c r="Q7" s="376"/>
      <c r="R7" s="376"/>
      <c r="S7" s="377"/>
      <c r="T7" s="72"/>
      <c r="U7" s="72"/>
      <c r="V7" s="72"/>
      <c r="W7" s="72"/>
      <c r="X7" s="72"/>
      <c r="Y7" s="72"/>
      <c r="Z7" s="72"/>
      <c r="AA7" s="72"/>
      <c r="AB7" s="72"/>
      <c r="AC7" s="72"/>
      <c r="AD7" s="72"/>
      <c r="AE7" s="72"/>
      <c r="AF7" s="72"/>
    </row>
    <row r="8" spans="1:32" s="72" customFormat="1" ht="37.5" customHeight="1">
      <c r="A8" s="461" t="s">
        <v>20</v>
      </c>
      <c r="B8" s="462"/>
      <c r="C8" s="380" t="s">
        <v>536</v>
      </c>
      <c r="D8" s="381"/>
      <c r="E8" s="381"/>
      <c r="F8" s="381"/>
      <c r="G8" s="381"/>
      <c r="H8" s="381"/>
      <c r="I8" s="381"/>
      <c r="J8" s="381"/>
      <c r="K8" s="381"/>
      <c r="L8" s="381"/>
      <c r="M8" s="381"/>
      <c r="N8" s="381"/>
      <c r="O8" s="381"/>
      <c r="P8" s="381"/>
      <c r="Q8" s="381"/>
      <c r="R8" s="381"/>
      <c r="S8" s="382"/>
    </row>
    <row r="9" spans="1:32" s="72" customFormat="1" ht="12.95" customHeight="1" thickBot="1">
      <c r="A9" s="127"/>
      <c r="B9" s="127"/>
      <c r="C9" s="128"/>
      <c r="D9" s="128"/>
      <c r="E9" s="128"/>
      <c r="F9" s="128"/>
      <c r="G9" s="128"/>
      <c r="H9" s="128"/>
      <c r="I9" s="128"/>
      <c r="J9" s="128"/>
      <c r="K9" s="128"/>
      <c r="L9" s="128"/>
      <c r="M9" s="128"/>
      <c r="N9" s="128"/>
      <c r="O9" s="128"/>
      <c r="P9" s="128"/>
      <c r="Q9" s="128"/>
      <c r="R9" s="128"/>
      <c r="S9" s="128"/>
    </row>
    <row r="10" spans="1:32" s="102" customFormat="1" ht="66.599999999999994" customHeight="1" thickBot="1">
      <c r="B10" s="447" t="s">
        <v>537</v>
      </c>
      <c r="C10" s="448"/>
      <c r="D10" s="448"/>
      <c r="E10" s="448"/>
      <c r="F10" s="448"/>
      <c r="G10" s="448"/>
      <c r="H10" s="448"/>
      <c r="I10" s="448"/>
      <c r="J10" s="448"/>
      <c r="K10" s="449"/>
    </row>
    <row r="11" spans="1:32">
      <c r="B11" s="103"/>
    </row>
    <row r="12" spans="1:32" ht="21.75" customHeight="1">
      <c r="A12" s="104"/>
      <c r="B12" s="450" t="s">
        <v>538</v>
      </c>
      <c r="C12" s="450"/>
      <c r="D12" s="104"/>
      <c r="E12" s="104"/>
      <c r="F12" s="450" t="s">
        <v>539</v>
      </c>
      <c r="G12" s="450"/>
      <c r="H12" s="450"/>
      <c r="I12" s="450"/>
      <c r="J12" s="450"/>
      <c r="K12" s="450"/>
      <c r="L12" s="104"/>
      <c r="M12" s="104"/>
      <c r="N12" s="104"/>
      <c r="O12" s="104"/>
      <c r="P12" s="104"/>
      <c r="Q12" s="104"/>
      <c r="R12" s="104"/>
      <c r="S12" s="104"/>
      <c r="T12" s="104"/>
    </row>
    <row r="13" spans="1:32" ht="20.100000000000001" customHeight="1">
      <c r="A13" s="104"/>
      <c r="B13" s="105" t="s">
        <v>540</v>
      </c>
      <c r="C13" s="106" t="s">
        <v>541</v>
      </c>
      <c r="D13" s="104"/>
      <c r="E13" s="104"/>
      <c r="F13" s="451" t="s">
        <v>542</v>
      </c>
      <c r="G13" s="452"/>
      <c r="H13" s="452"/>
      <c r="I13" s="452"/>
      <c r="J13" s="452"/>
      <c r="K13" s="453"/>
      <c r="L13" s="104"/>
      <c r="M13" s="104"/>
      <c r="N13" s="104"/>
      <c r="O13" s="104"/>
      <c r="P13" s="104"/>
      <c r="Q13" s="104"/>
      <c r="R13" s="104"/>
      <c r="S13" s="104"/>
      <c r="T13" s="104"/>
    </row>
    <row r="14" spans="1:32" ht="20.100000000000001" customHeight="1">
      <c r="A14" s="104"/>
      <c r="B14" s="105" t="s">
        <v>543</v>
      </c>
      <c r="C14" s="106" t="s">
        <v>544</v>
      </c>
      <c r="D14" s="104"/>
      <c r="E14" s="104"/>
      <c r="F14" s="454"/>
      <c r="G14" s="455"/>
      <c r="H14" s="455"/>
      <c r="I14" s="455"/>
      <c r="J14" s="455"/>
      <c r="K14" s="456"/>
      <c r="L14" s="104"/>
      <c r="M14" s="104"/>
      <c r="N14" s="104"/>
      <c r="O14" s="104"/>
      <c r="P14" s="104"/>
      <c r="Q14" s="104"/>
      <c r="R14" s="104"/>
      <c r="S14" s="104"/>
      <c r="T14" s="104"/>
    </row>
    <row r="15" spans="1:32" ht="20.100000000000001" customHeight="1">
      <c r="A15" s="104"/>
      <c r="B15" s="105" t="s">
        <v>545</v>
      </c>
      <c r="C15" s="107" t="s">
        <v>546</v>
      </c>
      <c r="D15" s="104"/>
      <c r="E15" s="104"/>
      <c r="F15" s="457"/>
      <c r="G15" s="458"/>
      <c r="H15" s="458"/>
      <c r="I15" s="458"/>
      <c r="J15" s="458"/>
      <c r="K15" s="459"/>
      <c r="L15" s="104"/>
      <c r="M15" s="104"/>
      <c r="N15" s="104"/>
      <c r="O15" s="104"/>
      <c r="P15" s="104"/>
      <c r="Q15" s="104"/>
      <c r="R15" s="104"/>
      <c r="S15" s="104"/>
      <c r="T15" s="104"/>
    </row>
    <row r="16" spans="1:32" ht="20.100000000000001" customHeight="1">
      <c r="A16" s="104"/>
      <c r="B16" s="105" t="s">
        <v>547</v>
      </c>
      <c r="C16" s="108" t="s">
        <v>548</v>
      </c>
      <c r="D16" s="104"/>
      <c r="E16" s="104"/>
      <c r="F16" s="109"/>
      <c r="G16" s="109"/>
      <c r="H16" s="109"/>
      <c r="I16" s="109"/>
      <c r="J16" s="110"/>
      <c r="K16" s="110"/>
      <c r="L16" s="104"/>
      <c r="M16" s="104"/>
      <c r="N16" s="104"/>
      <c r="O16" s="104"/>
      <c r="P16" s="104"/>
      <c r="Q16" s="104"/>
      <c r="R16" s="104"/>
      <c r="S16" s="104"/>
      <c r="T16" s="104"/>
    </row>
    <row r="17" spans="1:20" ht="73.5" customHeight="1">
      <c r="A17" s="104"/>
      <c r="B17" s="105" t="s">
        <v>549</v>
      </c>
      <c r="C17" s="111" t="s">
        <v>550</v>
      </c>
      <c r="D17" s="104"/>
      <c r="E17" s="104"/>
      <c r="F17" s="104"/>
      <c r="G17" s="104"/>
      <c r="H17" s="109"/>
      <c r="I17" s="109"/>
      <c r="J17" s="110"/>
      <c r="K17" s="110"/>
      <c r="L17" s="104"/>
      <c r="M17" s="104"/>
      <c r="N17" s="104"/>
      <c r="O17" s="104"/>
      <c r="P17" s="104"/>
      <c r="Q17" s="104"/>
      <c r="R17" s="104"/>
      <c r="S17" s="104"/>
      <c r="T17" s="104"/>
    </row>
    <row r="18" spans="1:20" ht="138">
      <c r="A18" s="104"/>
      <c r="B18" s="105" t="s">
        <v>551</v>
      </c>
      <c r="C18" s="111" t="s">
        <v>552</v>
      </c>
      <c r="D18" s="104"/>
      <c r="E18" s="104"/>
      <c r="F18" s="460"/>
      <c r="G18" s="460"/>
      <c r="H18" s="460"/>
      <c r="I18" s="460"/>
      <c r="J18" s="460"/>
      <c r="K18" s="460"/>
      <c r="L18" s="104"/>
      <c r="M18" s="104"/>
      <c r="N18" s="104"/>
      <c r="O18" s="104"/>
      <c r="P18" s="104"/>
      <c r="Q18" s="104"/>
      <c r="R18" s="104"/>
      <c r="S18" s="104"/>
      <c r="T18" s="104"/>
    </row>
    <row r="19" spans="1:20" ht="36" customHeight="1">
      <c r="A19" s="104"/>
      <c r="B19" s="105" t="s">
        <v>553</v>
      </c>
      <c r="C19" s="112" t="s">
        <v>554</v>
      </c>
      <c r="D19" s="104"/>
      <c r="E19" s="104"/>
      <c r="F19" s="446" t="s">
        <v>555</v>
      </c>
      <c r="G19" s="446"/>
      <c r="H19" s="446"/>
      <c r="I19" s="446"/>
      <c r="J19" s="446"/>
      <c r="K19" s="446"/>
      <c r="L19" s="104"/>
      <c r="M19" s="104"/>
      <c r="N19" s="104"/>
      <c r="O19" s="104"/>
      <c r="P19" s="104"/>
      <c r="Q19" s="104"/>
      <c r="R19" s="104"/>
      <c r="S19" s="104"/>
      <c r="T19" s="104"/>
    </row>
    <row r="20" spans="1:20" ht="20.100000000000001" customHeight="1">
      <c r="A20" s="104"/>
      <c r="B20" s="105" t="s">
        <v>556</v>
      </c>
      <c r="C20" s="113">
        <f>+K82</f>
        <v>43883872735</v>
      </c>
      <c r="D20" s="104"/>
      <c r="E20" s="104"/>
      <c r="F20" s="446"/>
      <c r="G20" s="446"/>
      <c r="H20" s="446"/>
      <c r="I20" s="446"/>
      <c r="J20" s="446"/>
      <c r="K20" s="446"/>
      <c r="L20" s="104"/>
      <c r="M20" s="104"/>
      <c r="N20" s="104"/>
      <c r="O20" s="104"/>
      <c r="P20" s="104"/>
      <c r="Q20" s="104"/>
      <c r="R20" s="104"/>
      <c r="S20" s="104"/>
      <c r="T20" s="104"/>
    </row>
    <row r="21" spans="1:20" ht="32.25" customHeight="1">
      <c r="A21" s="104"/>
      <c r="B21" s="105" t="s">
        <v>557</v>
      </c>
      <c r="C21" s="114">
        <v>1740000000</v>
      </c>
      <c r="D21" s="104"/>
      <c r="E21" s="104"/>
      <c r="F21" s="109"/>
      <c r="G21" s="109"/>
      <c r="H21" s="109"/>
      <c r="I21" s="109"/>
      <c r="J21" s="110"/>
      <c r="K21" s="110"/>
      <c r="L21" s="104"/>
      <c r="M21" s="104"/>
      <c r="N21" s="104"/>
      <c r="O21" s="104"/>
      <c r="P21" s="104"/>
      <c r="Q21" s="104"/>
      <c r="R21" s="104"/>
      <c r="S21" s="104"/>
      <c r="T21" s="104"/>
    </row>
    <row r="22" spans="1:20" ht="27" customHeight="1">
      <c r="A22" s="104"/>
      <c r="B22" s="105" t="s">
        <v>558</v>
      </c>
      <c r="C22" s="114">
        <v>58000000</v>
      </c>
      <c r="D22" s="104"/>
      <c r="E22" s="104"/>
      <c r="F22" s="109"/>
      <c r="G22" s="109"/>
      <c r="H22" s="109"/>
      <c r="I22" s="109"/>
      <c r="J22" s="110"/>
      <c r="K22" s="110"/>
      <c r="L22" s="104"/>
      <c r="M22" s="104"/>
      <c r="N22" s="104"/>
      <c r="O22" s="104"/>
      <c r="P22" s="104"/>
      <c r="Q22" s="104"/>
      <c r="R22" s="104"/>
      <c r="S22" s="104"/>
      <c r="T22" s="104"/>
    </row>
    <row r="23" spans="1:20" ht="32.25" customHeight="1">
      <c r="A23" s="104"/>
      <c r="B23" s="105" t="s">
        <v>559</v>
      </c>
      <c r="C23" s="115">
        <v>45258</v>
      </c>
      <c r="D23" s="104"/>
      <c r="E23" s="104"/>
      <c r="F23" s="104"/>
      <c r="G23" s="104"/>
      <c r="H23" s="109"/>
      <c r="I23" s="109"/>
      <c r="J23" s="110"/>
      <c r="K23" s="110"/>
      <c r="L23" s="116"/>
      <c r="M23" s="104"/>
      <c r="N23" s="104"/>
      <c r="O23" s="104"/>
      <c r="P23" s="104"/>
      <c r="Q23" s="104"/>
      <c r="R23" s="104"/>
      <c r="S23" s="104"/>
      <c r="T23" s="104"/>
    </row>
    <row r="24" spans="1:20" ht="17.25" customHeight="1">
      <c r="A24" s="104"/>
      <c r="B24" s="104"/>
      <c r="C24" s="117"/>
      <c r="D24" s="104"/>
      <c r="E24" s="104"/>
      <c r="F24" s="104"/>
      <c r="G24" s="104"/>
      <c r="H24" s="118"/>
      <c r="I24" s="118"/>
      <c r="J24" s="119"/>
      <c r="K24" s="119"/>
      <c r="L24" s="104"/>
      <c r="M24" s="104"/>
      <c r="N24" s="104"/>
      <c r="O24" s="104"/>
      <c r="P24" s="104"/>
      <c r="Q24" s="104"/>
      <c r="R24" s="104"/>
      <c r="S24" s="104"/>
      <c r="T24" s="104"/>
    </row>
    <row r="25" spans="1:20" ht="24" customHeight="1">
      <c r="A25" s="104"/>
      <c r="B25" s="120" t="s">
        <v>560</v>
      </c>
      <c r="C25" s="104"/>
      <c r="D25" s="104"/>
      <c r="E25" s="104"/>
      <c r="F25" s="104"/>
      <c r="G25" s="104"/>
      <c r="H25" s="104"/>
      <c r="I25" s="104"/>
      <c r="J25" s="121"/>
      <c r="K25" s="121"/>
      <c r="L25" s="104"/>
      <c r="M25" s="104"/>
      <c r="N25" s="104"/>
      <c r="O25" s="104"/>
      <c r="P25" s="104"/>
      <c r="Q25" s="104"/>
      <c r="R25" s="104"/>
      <c r="S25" s="104"/>
      <c r="T25" s="104"/>
    </row>
    <row r="26" spans="1:20" ht="70.5" customHeight="1">
      <c r="A26" s="104"/>
      <c r="B26" s="122" t="s">
        <v>561</v>
      </c>
      <c r="C26" s="122" t="s">
        <v>562</v>
      </c>
      <c r="D26" s="122" t="s">
        <v>563</v>
      </c>
      <c r="E26" s="122" t="s">
        <v>564</v>
      </c>
      <c r="F26" s="122" t="s">
        <v>565</v>
      </c>
      <c r="G26" s="122" t="s">
        <v>566</v>
      </c>
      <c r="H26" s="122" t="s">
        <v>567</v>
      </c>
      <c r="I26" s="122" t="s">
        <v>568</v>
      </c>
      <c r="J26" s="123" t="s">
        <v>569</v>
      </c>
      <c r="K26" s="123" t="s">
        <v>570</v>
      </c>
      <c r="L26" s="122" t="s">
        <v>571</v>
      </c>
      <c r="M26" s="122" t="s">
        <v>572</v>
      </c>
      <c r="N26" s="122" t="s">
        <v>573</v>
      </c>
      <c r="O26" s="122" t="s">
        <v>574</v>
      </c>
      <c r="P26" s="122" t="s">
        <v>575</v>
      </c>
      <c r="Q26" s="122" t="s">
        <v>576</v>
      </c>
      <c r="R26" s="122" t="s">
        <v>577</v>
      </c>
      <c r="S26" s="122" t="s">
        <v>578</v>
      </c>
      <c r="T26" s="122" t="s">
        <v>579</v>
      </c>
    </row>
    <row r="27" spans="1:20" ht="41.45">
      <c r="A27" s="104"/>
      <c r="B27" s="45" t="s">
        <v>580</v>
      </c>
      <c r="C27" s="45" t="s">
        <v>581</v>
      </c>
      <c r="D27" s="46" t="s">
        <v>582</v>
      </c>
      <c r="E27" s="46" t="s">
        <v>582</v>
      </c>
      <c r="F27" s="47" t="s">
        <v>583</v>
      </c>
      <c r="G27" s="47" t="s">
        <v>582</v>
      </c>
      <c r="H27" s="48" t="s">
        <v>584</v>
      </c>
      <c r="I27" s="48" t="s">
        <v>585</v>
      </c>
      <c r="J27" s="49">
        <v>759774972</v>
      </c>
      <c r="K27" s="49">
        <v>759774972</v>
      </c>
      <c r="L27" s="48" t="s">
        <v>585</v>
      </c>
      <c r="M27" s="48" t="s">
        <v>585</v>
      </c>
      <c r="N27" s="48"/>
      <c r="O27" s="48" t="s">
        <v>586</v>
      </c>
      <c r="P27" s="48" t="s">
        <v>587</v>
      </c>
      <c r="Q27" s="48" t="s">
        <v>588</v>
      </c>
      <c r="R27" s="124" t="s">
        <v>589</v>
      </c>
      <c r="S27" s="48" t="s">
        <v>590</v>
      </c>
      <c r="T27" s="48" t="s">
        <v>590</v>
      </c>
    </row>
    <row r="28" spans="1:20" ht="41.45">
      <c r="A28" s="104"/>
      <c r="B28" s="45" t="s">
        <v>591</v>
      </c>
      <c r="C28" s="45" t="s">
        <v>592</v>
      </c>
      <c r="D28" s="46" t="s">
        <v>582</v>
      </c>
      <c r="E28" s="46" t="s">
        <v>582</v>
      </c>
      <c r="F28" s="47" t="s">
        <v>583</v>
      </c>
      <c r="G28" s="47" t="s">
        <v>582</v>
      </c>
      <c r="H28" s="48" t="s">
        <v>584</v>
      </c>
      <c r="I28" s="48" t="s">
        <v>585</v>
      </c>
      <c r="J28" s="49">
        <v>166632000</v>
      </c>
      <c r="K28" s="49">
        <v>166632000</v>
      </c>
      <c r="L28" s="48" t="s">
        <v>585</v>
      </c>
      <c r="M28" s="48" t="s">
        <v>585</v>
      </c>
      <c r="N28" s="48"/>
      <c r="O28" s="48" t="s">
        <v>586</v>
      </c>
      <c r="P28" s="48" t="s">
        <v>587</v>
      </c>
      <c r="Q28" s="48" t="s">
        <v>593</v>
      </c>
      <c r="R28" s="124" t="s">
        <v>589</v>
      </c>
      <c r="S28" s="48" t="s">
        <v>590</v>
      </c>
      <c r="T28" s="48" t="s">
        <v>590</v>
      </c>
    </row>
    <row r="29" spans="1:20" ht="41.45">
      <c r="A29" s="104"/>
      <c r="B29" s="45" t="s">
        <v>594</v>
      </c>
      <c r="C29" s="45" t="s">
        <v>595</v>
      </c>
      <c r="D29" s="46" t="s">
        <v>582</v>
      </c>
      <c r="E29" s="46" t="s">
        <v>582</v>
      </c>
      <c r="F29" s="47" t="s">
        <v>583</v>
      </c>
      <c r="G29" s="47" t="s">
        <v>582</v>
      </c>
      <c r="H29" s="48" t="s">
        <v>596</v>
      </c>
      <c r="I29" s="48" t="s">
        <v>585</v>
      </c>
      <c r="J29" s="49">
        <v>617713000</v>
      </c>
      <c r="K29" s="49">
        <v>617713000</v>
      </c>
      <c r="L29" s="48" t="s">
        <v>585</v>
      </c>
      <c r="M29" s="48" t="s">
        <v>585</v>
      </c>
      <c r="N29" s="48"/>
      <c r="O29" s="48" t="s">
        <v>586</v>
      </c>
      <c r="P29" s="48" t="s">
        <v>587</v>
      </c>
      <c r="Q29" s="48" t="s">
        <v>597</v>
      </c>
      <c r="R29" s="124" t="s">
        <v>589</v>
      </c>
      <c r="S29" s="48" t="s">
        <v>590</v>
      </c>
      <c r="T29" s="48" t="s">
        <v>590</v>
      </c>
    </row>
    <row r="30" spans="1:20" ht="41.45">
      <c r="A30" s="104"/>
      <c r="B30" s="45" t="s">
        <v>598</v>
      </c>
      <c r="C30" s="45" t="s">
        <v>599</v>
      </c>
      <c r="D30" s="46" t="s">
        <v>582</v>
      </c>
      <c r="E30" s="46" t="s">
        <v>582</v>
      </c>
      <c r="F30" s="47" t="s">
        <v>583</v>
      </c>
      <c r="G30" s="47" t="s">
        <v>582</v>
      </c>
      <c r="H30" s="48" t="s">
        <v>584</v>
      </c>
      <c r="I30" s="48" t="s">
        <v>585</v>
      </c>
      <c r="J30" s="49">
        <v>343307304</v>
      </c>
      <c r="K30" s="49">
        <v>343307304</v>
      </c>
      <c r="L30" s="48" t="s">
        <v>585</v>
      </c>
      <c r="M30" s="48" t="s">
        <v>585</v>
      </c>
      <c r="N30" s="48"/>
      <c r="O30" s="48" t="s">
        <v>586</v>
      </c>
      <c r="P30" s="48" t="s">
        <v>587</v>
      </c>
      <c r="Q30" s="48" t="s">
        <v>600</v>
      </c>
      <c r="R30" s="124" t="s">
        <v>589</v>
      </c>
      <c r="S30" s="48" t="s">
        <v>590</v>
      </c>
      <c r="T30" s="48" t="s">
        <v>590</v>
      </c>
    </row>
    <row r="31" spans="1:20" ht="41.45">
      <c r="A31" s="104"/>
      <c r="B31" s="45" t="s">
        <v>601</v>
      </c>
      <c r="C31" s="45" t="s">
        <v>602</v>
      </c>
      <c r="D31" s="46" t="s">
        <v>582</v>
      </c>
      <c r="E31" s="46" t="s">
        <v>582</v>
      </c>
      <c r="F31" s="47" t="s">
        <v>583</v>
      </c>
      <c r="G31" s="47" t="s">
        <v>582</v>
      </c>
      <c r="H31" s="48" t="s">
        <v>596</v>
      </c>
      <c r="I31" s="48" t="s">
        <v>585</v>
      </c>
      <c r="J31" s="49">
        <v>73260000</v>
      </c>
      <c r="K31" s="49">
        <v>73260000</v>
      </c>
      <c r="L31" s="48" t="s">
        <v>585</v>
      </c>
      <c r="M31" s="48" t="s">
        <v>585</v>
      </c>
      <c r="N31" s="48"/>
      <c r="O31" s="48" t="s">
        <v>586</v>
      </c>
      <c r="P31" s="48" t="s">
        <v>587</v>
      </c>
      <c r="Q31" s="48" t="s">
        <v>603</v>
      </c>
      <c r="R31" s="124" t="s">
        <v>589</v>
      </c>
      <c r="S31" s="48" t="s">
        <v>590</v>
      </c>
      <c r="T31" s="48" t="s">
        <v>590</v>
      </c>
    </row>
    <row r="32" spans="1:20" ht="41.45">
      <c r="A32" s="104"/>
      <c r="B32" s="45" t="s">
        <v>604</v>
      </c>
      <c r="C32" s="45" t="s">
        <v>605</v>
      </c>
      <c r="D32" s="46" t="s">
        <v>582</v>
      </c>
      <c r="E32" s="46" t="s">
        <v>582</v>
      </c>
      <c r="F32" s="47" t="s">
        <v>583</v>
      </c>
      <c r="G32" s="47" t="s">
        <v>582</v>
      </c>
      <c r="H32" s="48" t="s">
        <v>584</v>
      </c>
      <c r="I32" s="48" t="s">
        <v>585</v>
      </c>
      <c r="J32" s="49">
        <v>609376889</v>
      </c>
      <c r="K32" s="49">
        <v>609376889</v>
      </c>
      <c r="L32" s="48" t="s">
        <v>585</v>
      </c>
      <c r="M32" s="48" t="s">
        <v>585</v>
      </c>
      <c r="N32" s="48"/>
      <c r="O32" s="48" t="s">
        <v>586</v>
      </c>
      <c r="P32" s="48" t="s">
        <v>587</v>
      </c>
      <c r="Q32" s="48" t="s">
        <v>606</v>
      </c>
      <c r="R32" s="124" t="s">
        <v>589</v>
      </c>
      <c r="S32" s="48" t="s">
        <v>590</v>
      </c>
      <c r="T32" s="48" t="s">
        <v>590</v>
      </c>
    </row>
    <row r="33" spans="1:20" ht="41.45">
      <c r="A33" s="104"/>
      <c r="B33" s="45" t="s">
        <v>607</v>
      </c>
      <c r="C33" s="45" t="s">
        <v>608</v>
      </c>
      <c r="D33" s="46" t="s">
        <v>582</v>
      </c>
      <c r="E33" s="46" t="s">
        <v>582</v>
      </c>
      <c r="F33" s="47" t="s">
        <v>583</v>
      </c>
      <c r="G33" s="47" t="s">
        <v>582</v>
      </c>
      <c r="H33" s="48" t="s">
        <v>596</v>
      </c>
      <c r="I33" s="48" t="s">
        <v>585</v>
      </c>
      <c r="J33" s="49">
        <v>50510889</v>
      </c>
      <c r="K33" s="49">
        <v>50510889</v>
      </c>
      <c r="L33" s="48" t="s">
        <v>585</v>
      </c>
      <c r="M33" s="48" t="s">
        <v>585</v>
      </c>
      <c r="N33" s="48"/>
      <c r="O33" s="48" t="s">
        <v>586</v>
      </c>
      <c r="P33" s="48" t="s">
        <v>587</v>
      </c>
      <c r="Q33" s="48" t="s">
        <v>597</v>
      </c>
      <c r="R33" s="124" t="s">
        <v>589</v>
      </c>
      <c r="S33" s="48" t="s">
        <v>590</v>
      </c>
      <c r="T33" s="48" t="s">
        <v>590</v>
      </c>
    </row>
    <row r="34" spans="1:20" ht="41.45">
      <c r="A34" s="104"/>
      <c r="B34" s="45" t="s">
        <v>609</v>
      </c>
      <c r="C34" s="45" t="s">
        <v>610</v>
      </c>
      <c r="D34" s="46" t="s">
        <v>582</v>
      </c>
      <c r="E34" s="46" t="s">
        <v>582</v>
      </c>
      <c r="F34" s="47" t="s">
        <v>583</v>
      </c>
      <c r="G34" s="47" t="s">
        <v>582</v>
      </c>
      <c r="H34" s="48" t="s">
        <v>596</v>
      </c>
      <c r="I34" s="48" t="s">
        <v>585</v>
      </c>
      <c r="J34" s="49">
        <v>434184395</v>
      </c>
      <c r="K34" s="49">
        <v>434184395</v>
      </c>
      <c r="L34" s="48" t="s">
        <v>585</v>
      </c>
      <c r="M34" s="48" t="s">
        <v>585</v>
      </c>
      <c r="N34" s="48"/>
      <c r="O34" s="48" t="s">
        <v>586</v>
      </c>
      <c r="P34" s="48" t="s">
        <v>587</v>
      </c>
      <c r="Q34" s="48" t="s">
        <v>611</v>
      </c>
      <c r="R34" s="124" t="s">
        <v>589</v>
      </c>
      <c r="S34" s="48" t="s">
        <v>590</v>
      </c>
      <c r="T34" s="48" t="s">
        <v>590</v>
      </c>
    </row>
    <row r="35" spans="1:20" ht="41.45">
      <c r="A35" s="104"/>
      <c r="B35" s="45" t="s">
        <v>612</v>
      </c>
      <c r="C35" s="45" t="s">
        <v>613</v>
      </c>
      <c r="D35" s="46" t="s">
        <v>614</v>
      </c>
      <c r="E35" s="46" t="s">
        <v>614</v>
      </c>
      <c r="F35" s="47" t="s">
        <v>615</v>
      </c>
      <c r="G35" s="47" t="s">
        <v>582</v>
      </c>
      <c r="H35" s="48" t="s">
        <v>584</v>
      </c>
      <c r="I35" s="48" t="s">
        <v>585</v>
      </c>
      <c r="J35" s="49">
        <v>114000000</v>
      </c>
      <c r="K35" s="49">
        <v>114000000</v>
      </c>
      <c r="L35" s="48" t="s">
        <v>585</v>
      </c>
      <c r="M35" s="48" t="s">
        <v>585</v>
      </c>
      <c r="N35" s="48"/>
      <c r="O35" s="48" t="s">
        <v>586</v>
      </c>
      <c r="P35" s="48" t="s">
        <v>587</v>
      </c>
      <c r="Q35" s="48" t="s">
        <v>616</v>
      </c>
      <c r="R35" s="124" t="s">
        <v>589</v>
      </c>
      <c r="S35" s="48" t="s">
        <v>590</v>
      </c>
      <c r="T35" s="48" t="s">
        <v>590</v>
      </c>
    </row>
    <row r="36" spans="1:20" ht="41.45">
      <c r="A36" s="104"/>
      <c r="B36" s="45" t="s">
        <v>607</v>
      </c>
      <c r="C36" s="45" t="s">
        <v>617</v>
      </c>
      <c r="D36" s="46" t="s">
        <v>582</v>
      </c>
      <c r="E36" s="46" t="s">
        <v>582</v>
      </c>
      <c r="F36" s="47" t="s">
        <v>583</v>
      </c>
      <c r="G36" s="47" t="s">
        <v>582</v>
      </c>
      <c r="H36" s="48" t="s">
        <v>596</v>
      </c>
      <c r="I36" s="48" t="s">
        <v>585</v>
      </c>
      <c r="J36" s="49">
        <v>151000000</v>
      </c>
      <c r="K36" s="49">
        <v>151000000</v>
      </c>
      <c r="L36" s="48" t="s">
        <v>585</v>
      </c>
      <c r="M36" s="48" t="s">
        <v>585</v>
      </c>
      <c r="N36" s="48"/>
      <c r="O36" s="48" t="s">
        <v>586</v>
      </c>
      <c r="P36" s="48" t="s">
        <v>587</v>
      </c>
      <c r="Q36" s="48" t="s">
        <v>618</v>
      </c>
      <c r="R36" s="124" t="s">
        <v>589</v>
      </c>
      <c r="S36" s="48" t="s">
        <v>590</v>
      </c>
      <c r="T36" s="48" t="s">
        <v>590</v>
      </c>
    </row>
    <row r="37" spans="1:20" ht="41.45">
      <c r="A37" s="104"/>
      <c r="B37" s="45" t="s">
        <v>619</v>
      </c>
      <c r="C37" s="45" t="s">
        <v>620</v>
      </c>
      <c r="D37" s="46" t="s">
        <v>582</v>
      </c>
      <c r="E37" s="46" t="s">
        <v>582</v>
      </c>
      <c r="F37" s="47" t="s">
        <v>583</v>
      </c>
      <c r="G37" s="47" t="s">
        <v>582</v>
      </c>
      <c r="H37" s="48" t="s">
        <v>596</v>
      </c>
      <c r="I37" s="48" t="s">
        <v>585</v>
      </c>
      <c r="J37" s="49">
        <v>169450000</v>
      </c>
      <c r="K37" s="49">
        <v>169450000</v>
      </c>
      <c r="L37" s="48" t="s">
        <v>585</v>
      </c>
      <c r="M37" s="48" t="s">
        <v>585</v>
      </c>
      <c r="N37" s="48"/>
      <c r="O37" s="48" t="s">
        <v>586</v>
      </c>
      <c r="P37" s="48" t="s">
        <v>587</v>
      </c>
      <c r="Q37" s="48" t="s">
        <v>621</v>
      </c>
      <c r="R37" s="124" t="s">
        <v>589</v>
      </c>
      <c r="S37" s="48" t="s">
        <v>590</v>
      </c>
      <c r="T37" s="48" t="s">
        <v>590</v>
      </c>
    </row>
    <row r="38" spans="1:20" ht="41.45">
      <c r="A38" s="104"/>
      <c r="B38" s="45" t="s">
        <v>622</v>
      </c>
      <c r="C38" s="45" t="s">
        <v>623</v>
      </c>
      <c r="D38" s="46" t="s">
        <v>582</v>
      </c>
      <c r="E38" s="46" t="s">
        <v>582</v>
      </c>
      <c r="F38" s="47" t="s">
        <v>583</v>
      </c>
      <c r="G38" s="47" t="s">
        <v>582</v>
      </c>
      <c r="H38" s="48" t="s">
        <v>584</v>
      </c>
      <c r="I38" s="48" t="s">
        <v>585</v>
      </c>
      <c r="J38" s="49">
        <v>22800000</v>
      </c>
      <c r="K38" s="49">
        <v>22800000</v>
      </c>
      <c r="L38" s="48" t="s">
        <v>585</v>
      </c>
      <c r="M38" s="48" t="s">
        <v>585</v>
      </c>
      <c r="N38" s="48"/>
      <c r="O38" s="48" t="s">
        <v>586</v>
      </c>
      <c r="P38" s="48" t="s">
        <v>587</v>
      </c>
      <c r="Q38" s="48" t="s">
        <v>624</v>
      </c>
      <c r="R38" s="124" t="s">
        <v>589</v>
      </c>
      <c r="S38" s="48" t="s">
        <v>590</v>
      </c>
      <c r="T38" s="48" t="s">
        <v>590</v>
      </c>
    </row>
    <row r="39" spans="1:20" ht="41.45">
      <c r="A39" s="104"/>
      <c r="B39" s="45">
        <v>72151200</v>
      </c>
      <c r="C39" s="45" t="s">
        <v>625</v>
      </c>
      <c r="D39" s="46" t="s">
        <v>626</v>
      </c>
      <c r="E39" s="46" t="s">
        <v>626</v>
      </c>
      <c r="F39" s="47" t="s">
        <v>627</v>
      </c>
      <c r="G39" s="47" t="s">
        <v>582</v>
      </c>
      <c r="H39" s="48" t="s">
        <v>596</v>
      </c>
      <c r="I39" s="48" t="s">
        <v>585</v>
      </c>
      <c r="J39" s="49">
        <v>18200000</v>
      </c>
      <c r="K39" s="49">
        <v>18200000</v>
      </c>
      <c r="L39" s="48" t="s">
        <v>585</v>
      </c>
      <c r="M39" s="48" t="s">
        <v>585</v>
      </c>
      <c r="N39" s="48"/>
      <c r="O39" s="48" t="s">
        <v>586</v>
      </c>
      <c r="P39" s="48" t="s">
        <v>587</v>
      </c>
      <c r="Q39" s="48" t="s">
        <v>628</v>
      </c>
      <c r="R39" s="124" t="s">
        <v>589</v>
      </c>
      <c r="S39" s="48" t="s">
        <v>590</v>
      </c>
      <c r="T39" s="48" t="s">
        <v>590</v>
      </c>
    </row>
    <row r="40" spans="1:20" ht="41.45">
      <c r="A40" s="104"/>
      <c r="B40" s="45" t="s">
        <v>629</v>
      </c>
      <c r="C40" s="45" t="s">
        <v>630</v>
      </c>
      <c r="D40" s="46" t="s">
        <v>626</v>
      </c>
      <c r="E40" s="46" t="s">
        <v>626</v>
      </c>
      <c r="F40" s="47" t="s">
        <v>627</v>
      </c>
      <c r="G40" s="47" t="s">
        <v>582</v>
      </c>
      <c r="H40" s="48" t="s">
        <v>596</v>
      </c>
      <c r="I40" s="48" t="s">
        <v>585</v>
      </c>
      <c r="J40" s="49">
        <v>107000000</v>
      </c>
      <c r="K40" s="49">
        <v>107000000</v>
      </c>
      <c r="L40" s="48" t="s">
        <v>585</v>
      </c>
      <c r="M40" s="48" t="s">
        <v>585</v>
      </c>
      <c r="N40" s="48"/>
      <c r="O40" s="48" t="s">
        <v>586</v>
      </c>
      <c r="P40" s="48" t="s">
        <v>587</v>
      </c>
      <c r="Q40" s="48" t="s">
        <v>631</v>
      </c>
      <c r="R40" s="124" t="s">
        <v>589</v>
      </c>
      <c r="S40" s="48" t="s">
        <v>590</v>
      </c>
      <c r="T40" s="48" t="s">
        <v>590</v>
      </c>
    </row>
    <row r="41" spans="1:20" ht="41.45">
      <c r="A41" s="104"/>
      <c r="B41" s="45" t="s">
        <v>632</v>
      </c>
      <c r="C41" s="45" t="s">
        <v>633</v>
      </c>
      <c r="D41" s="46" t="s">
        <v>582</v>
      </c>
      <c r="E41" s="46" t="s">
        <v>582</v>
      </c>
      <c r="F41" s="47" t="s">
        <v>583</v>
      </c>
      <c r="G41" s="47" t="s">
        <v>582</v>
      </c>
      <c r="H41" s="48" t="s">
        <v>584</v>
      </c>
      <c r="I41" s="48" t="s">
        <v>585</v>
      </c>
      <c r="J41" s="49">
        <v>26520000</v>
      </c>
      <c r="K41" s="49">
        <v>26520000</v>
      </c>
      <c r="L41" s="48" t="s">
        <v>585</v>
      </c>
      <c r="M41" s="48" t="s">
        <v>585</v>
      </c>
      <c r="N41" s="48"/>
      <c r="O41" s="48" t="s">
        <v>586</v>
      </c>
      <c r="P41" s="48" t="s">
        <v>587</v>
      </c>
      <c r="Q41" s="48" t="s">
        <v>634</v>
      </c>
      <c r="R41" s="124" t="s">
        <v>589</v>
      </c>
      <c r="S41" s="48" t="s">
        <v>590</v>
      </c>
      <c r="T41" s="48" t="s">
        <v>590</v>
      </c>
    </row>
    <row r="42" spans="1:20" ht="73.5" customHeight="1">
      <c r="A42" s="104"/>
      <c r="B42" s="45" t="s">
        <v>635</v>
      </c>
      <c r="C42" s="45" t="s">
        <v>636</v>
      </c>
      <c r="D42" s="46" t="s">
        <v>626</v>
      </c>
      <c r="E42" s="46" t="s">
        <v>626</v>
      </c>
      <c r="F42" s="47" t="s">
        <v>627</v>
      </c>
      <c r="G42" s="47" t="s">
        <v>582</v>
      </c>
      <c r="H42" s="48" t="s">
        <v>596</v>
      </c>
      <c r="I42" s="48" t="s">
        <v>585</v>
      </c>
      <c r="J42" s="49">
        <v>50588000</v>
      </c>
      <c r="K42" s="49">
        <v>50588000</v>
      </c>
      <c r="L42" s="48" t="s">
        <v>585</v>
      </c>
      <c r="M42" s="48" t="s">
        <v>585</v>
      </c>
      <c r="N42" s="48"/>
      <c r="O42" s="48" t="s">
        <v>586</v>
      </c>
      <c r="P42" s="48" t="s">
        <v>587</v>
      </c>
      <c r="Q42" s="48" t="s">
        <v>637</v>
      </c>
      <c r="R42" s="124" t="s">
        <v>589</v>
      </c>
      <c r="S42" s="48" t="s">
        <v>590</v>
      </c>
      <c r="T42" s="48" t="s">
        <v>590</v>
      </c>
    </row>
    <row r="43" spans="1:20" ht="55.15">
      <c r="A43" s="104"/>
      <c r="B43" s="45" t="s">
        <v>638</v>
      </c>
      <c r="C43" s="45" t="s">
        <v>639</v>
      </c>
      <c r="D43" s="46" t="s">
        <v>640</v>
      </c>
      <c r="E43" s="46" t="s">
        <v>640</v>
      </c>
      <c r="F43" s="47" t="s">
        <v>641</v>
      </c>
      <c r="G43" s="47" t="s">
        <v>582</v>
      </c>
      <c r="H43" s="48" t="s">
        <v>642</v>
      </c>
      <c r="I43" s="48" t="s">
        <v>585</v>
      </c>
      <c r="J43" s="49">
        <v>759774972</v>
      </c>
      <c r="K43" s="49">
        <v>759774972</v>
      </c>
      <c r="L43" s="48" t="s">
        <v>585</v>
      </c>
      <c r="M43" s="48" t="s">
        <v>585</v>
      </c>
      <c r="N43" s="48"/>
      <c r="O43" s="48" t="s">
        <v>586</v>
      </c>
      <c r="P43" s="48" t="s">
        <v>587</v>
      </c>
      <c r="Q43" s="48" t="s">
        <v>643</v>
      </c>
      <c r="R43" s="124" t="s">
        <v>589</v>
      </c>
      <c r="S43" s="48" t="s">
        <v>590</v>
      </c>
      <c r="T43" s="48" t="s">
        <v>590</v>
      </c>
    </row>
    <row r="44" spans="1:20" ht="41.45">
      <c r="A44" s="104"/>
      <c r="B44" s="45" t="s">
        <v>644</v>
      </c>
      <c r="C44" s="45" t="s">
        <v>645</v>
      </c>
      <c r="D44" s="46" t="s">
        <v>582</v>
      </c>
      <c r="E44" s="46" t="s">
        <v>582</v>
      </c>
      <c r="F44" s="47" t="s">
        <v>583</v>
      </c>
      <c r="G44" s="47" t="s">
        <v>582</v>
      </c>
      <c r="H44" s="48" t="s">
        <v>596</v>
      </c>
      <c r="I44" s="48" t="s">
        <v>585</v>
      </c>
      <c r="J44" s="49">
        <v>699999996</v>
      </c>
      <c r="K44" s="49">
        <v>699999996</v>
      </c>
      <c r="L44" s="48" t="s">
        <v>585</v>
      </c>
      <c r="M44" s="48" t="s">
        <v>585</v>
      </c>
      <c r="N44" s="48"/>
      <c r="O44" s="48" t="s">
        <v>586</v>
      </c>
      <c r="P44" s="48" t="s">
        <v>587</v>
      </c>
      <c r="Q44" s="48" t="s">
        <v>646</v>
      </c>
      <c r="R44" s="124" t="s">
        <v>589</v>
      </c>
      <c r="S44" s="48" t="s">
        <v>590</v>
      </c>
      <c r="T44" s="48" t="s">
        <v>590</v>
      </c>
    </row>
    <row r="45" spans="1:20" ht="41.45">
      <c r="A45" s="104"/>
      <c r="B45" s="45" t="s">
        <v>644</v>
      </c>
      <c r="C45" s="45" t="s">
        <v>647</v>
      </c>
      <c r="D45" s="46" t="s">
        <v>582</v>
      </c>
      <c r="E45" s="46" t="s">
        <v>582</v>
      </c>
      <c r="F45" s="47" t="s">
        <v>583</v>
      </c>
      <c r="G45" s="47" t="s">
        <v>582</v>
      </c>
      <c r="H45" s="48" t="s">
        <v>584</v>
      </c>
      <c r="I45" s="48" t="s">
        <v>585</v>
      </c>
      <c r="J45" s="49">
        <v>759774972</v>
      </c>
      <c r="K45" s="49">
        <v>759774972</v>
      </c>
      <c r="L45" s="48" t="s">
        <v>585</v>
      </c>
      <c r="M45" s="48" t="s">
        <v>585</v>
      </c>
      <c r="N45" s="48"/>
      <c r="O45" s="48" t="s">
        <v>586</v>
      </c>
      <c r="P45" s="48" t="s">
        <v>587</v>
      </c>
      <c r="Q45" s="48" t="s">
        <v>648</v>
      </c>
      <c r="R45" s="124" t="s">
        <v>589</v>
      </c>
      <c r="S45" s="48" t="s">
        <v>590</v>
      </c>
      <c r="T45" s="48" t="s">
        <v>590</v>
      </c>
    </row>
    <row r="46" spans="1:20" ht="41.45">
      <c r="A46" s="104"/>
      <c r="B46" s="45" t="s">
        <v>649</v>
      </c>
      <c r="C46" s="45" t="s">
        <v>650</v>
      </c>
      <c r="D46" s="46" t="s">
        <v>582</v>
      </c>
      <c r="E46" s="46" t="s">
        <v>582</v>
      </c>
      <c r="F46" s="47" t="s">
        <v>583</v>
      </c>
      <c r="G46" s="47" t="s">
        <v>582</v>
      </c>
      <c r="H46" s="48" t="s">
        <v>596</v>
      </c>
      <c r="I46" s="48" t="s">
        <v>585</v>
      </c>
      <c r="J46" s="49">
        <v>45083030</v>
      </c>
      <c r="K46" s="49">
        <v>45083030</v>
      </c>
      <c r="L46" s="48" t="s">
        <v>585</v>
      </c>
      <c r="M46" s="48" t="s">
        <v>585</v>
      </c>
      <c r="N46" s="48"/>
      <c r="O46" s="48" t="s">
        <v>586</v>
      </c>
      <c r="P46" s="48" t="s">
        <v>587</v>
      </c>
      <c r="Q46" s="48" t="s">
        <v>651</v>
      </c>
      <c r="R46" s="124" t="s">
        <v>589</v>
      </c>
      <c r="S46" s="48" t="s">
        <v>590</v>
      </c>
      <c r="T46" s="48" t="s">
        <v>590</v>
      </c>
    </row>
    <row r="47" spans="1:20" ht="41.45">
      <c r="A47" s="104"/>
      <c r="B47" s="45" t="s">
        <v>652</v>
      </c>
      <c r="C47" s="45" t="s">
        <v>653</v>
      </c>
      <c r="D47" s="46" t="s">
        <v>626</v>
      </c>
      <c r="E47" s="46" t="s">
        <v>626</v>
      </c>
      <c r="F47" s="47" t="s">
        <v>627</v>
      </c>
      <c r="G47" s="47" t="s">
        <v>582</v>
      </c>
      <c r="H47" s="48" t="s">
        <v>584</v>
      </c>
      <c r="I47" s="48" t="s">
        <v>585</v>
      </c>
      <c r="J47" s="49">
        <v>225500000</v>
      </c>
      <c r="K47" s="49">
        <v>225500000</v>
      </c>
      <c r="L47" s="48" t="s">
        <v>585</v>
      </c>
      <c r="M47" s="48" t="s">
        <v>585</v>
      </c>
      <c r="N47" s="48"/>
      <c r="O47" s="48" t="s">
        <v>586</v>
      </c>
      <c r="P47" s="48" t="s">
        <v>587</v>
      </c>
      <c r="Q47" s="48" t="s">
        <v>654</v>
      </c>
      <c r="R47" s="124" t="s">
        <v>589</v>
      </c>
      <c r="S47" s="48" t="s">
        <v>590</v>
      </c>
      <c r="T47" s="48" t="s">
        <v>590</v>
      </c>
    </row>
    <row r="48" spans="1:20" ht="41.45">
      <c r="A48" s="104"/>
      <c r="B48" s="45" t="s">
        <v>655</v>
      </c>
      <c r="C48" s="45" t="s">
        <v>656</v>
      </c>
      <c r="D48" s="46" t="s">
        <v>626</v>
      </c>
      <c r="E48" s="46" t="s">
        <v>626</v>
      </c>
      <c r="F48" s="47" t="s">
        <v>627</v>
      </c>
      <c r="G48" s="47" t="s">
        <v>582</v>
      </c>
      <c r="H48" s="48" t="s">
        <v>596</v>
      </c>
      <c r="I48" s="48" t="s">
        <v>585</v>
      </c>
      <c r="J48" s="49">
        <v>172866815</v>
      </c>
      <c r="K48" s="49">
        <v>172866815</v>
      </c>
      <c r="L48" s="48" t="s">
        <v>585</v>
      </c>
      <c r="M48" s="48" t="s">
        <v>585</v>
      </c>
      <c r="N48" s="48"/>
      <c r="O48" s="48" t="s">
        <v>586</v>
      </c>
      <c r="P48" s="48" t="s">
        <v>587</v>
      </c>
      <c r="Q48" s="48" t="s">
        <v>657</v>
      </c>
      <c r="R48" s="124" t="s">
        <v>589</v>
      </c>
      <c r="S48" s="48" t="s">
        <v>590</v>
      </c>
      <c r="T48" s="48" t="s">
        <v>590</v>
      </c>
    </row>
    <row r="49" spans="1:20" ht="41.45">
      <c r="A49" s="104"/>
      <c r="B49" s="45" t="s">
        <v>658</v>
      </c>
      <c r="C49" s="45" t="s">
        <v>659</v>
      </c>
      <c r="D49" s="46" t="s">
        <v>626</v>
      </c>
      <c r="E49" s="46" t="s">
        <v>626</v>
      </c>
      <c r="F49" s="47" t="s">
        <v>627</v>
      </c>
      <c r="G49" s="47" t="s">
        <v>582</v>
      </c>
      <c r="H49" s="48" t="s">
        <v>596</v>
      </c>
      <c r="I49" s="48" t="s">
        <v>585</v>
      </c>
      <c r="J49" s="49">
        <v>759774972</v>
      </c>
      <c r="K49" s="49">
        <v>759774972</v>
      </c>
      <c r="L49" s="48" t="s">
        <v>585</v>
      </c>
      <c r="M49" s="48" t="s">
        <v>585</v>
      </c>
      <c r="N49" s="48"/>
      <c r="O49" s="48" t="s">
        <v>586</v>
      </c>
      <c r="P49" s="48" t="s">
        <v>587</v>
      </c>
      <c r="Q49" s="48" t="s">
        <v>657</v>
      </c>
      <c r="R49" s="124" t="s">
        <v>589</v>
      </c>
      <c r="S49" s="48" t="s">
        <v>590</v>
      </c>
      <c r="T49" s="48" t="s">
        <v>590</v>
      </c>
    </row>
    <row r="50" spans="1:20" ht="41.45">
      <c r="A50" s="104"/>
      <c r="B50" s="45" t="s">
        <v>655</v>
      </c>
      <c r="C50" s="45" t="s">
        <v>660</v>
      </c>
      <c r="D50" s="46" t="s">
        <v>626</v>
      </c>
      <c r="E50" s="46" t="s">
        <v>626</v>
      </c>
      <c r="F50" s="47" t="s">
        <v>627</v>
      </c>
      <c r="G50" s="47" t="s">
        <v>582</v>
      </c>
      <c r="H50" s="48" t="s">
        <v>596</v>
      </c>
      <c r="I50" s="48" t="s">
        <v>585</v>
      </c>
      <c r="J50" s="49">
        <v>759774972</v>
      </c>
      <c r="K50" s="49">
        <v>759774972</v>
      </c>
      <c r="L50" s="48" t="s">
        <v>585</v>
      </c>
      <c r="M50" s="48" t="s">
        <v>585</v>
      </c>
      <c r="N50" s="48"/>
      <c r="O50" s="48" t="s">
        <v>586</v>
      </c>
      <c r="P50" s="48" t="s">
        <v>587</v>
      </c>
      <c r="Q50" s="48" t="s">
        <v>657</v>
      </c>
      <c r="R50" s="124" t="s">
        <v>589</v>
      </c>
      <c r="S50" s="48" t="s">
        <v>590</v>
      </c>
      <c r="T50" s="48" t="s">
        <v>590</v>
      </c>
    </row>
    <row r="51" spans="1:20" ht="41.45">
      <c r="A51" s="104"/>
      <c r="B51" s="45" t="s">
        <v>661</v>
      </c>
      <c r="C51" s="45" t="s">
        <v>662</v>
      </c>
      <c r="D51" s="46" t="s">
        <v>582</v>
      </c>
      <c r="E51" s="46" t="s">
        <v>582</v>
      </c>
      <c r="F51" s="47" t="s">
        <v>583</v>
      </c>
      <c r="G51" s="47" t="s">
        <v>582</v>
      </c>
      <c r="H51" s="48" t="s">
        <v>596</v>
      </c>
      <c r="I51" s="48" t="s">
        <v>585</v>
      </c>
      <c r="J51" s="49">
        <v>759774972</v>
      </c>
      <c r="K51" s="49">
        <v>759774972</v>
      </c>
      <c r="L51" s="48" t="s">
        <v>585</v>
      </c>
      <c r="M51" s="48" t="s">
        <v>585</v>
      </c>
      <c r="N51" s="48"/>
      <c r="O51" s="48" t="s">
        <v>586</v>
      </c>
      <c r="P51" s="48" t="s">
        <v>587</v>
      </c>
      <c r="Q51" s="48" t="s">
        <v>657</v>
      </c>
      <c r="R51" s="124" t="s">
        <v>589</v>
      </c>
      <c r="S51" s="48" t="s">
        <v>590</v>
      </c>
      <c r="T51" s="48" t="s">
        <v>590</v>
      </c>
    </row>
    <row r="52" spans="1:20" ht="41.45">
      <c r="A52" s="104"/>
      <c r="B52" s="45" t="s">
        <v>663</v>
      </c>
      <c r="C52" s="45" t="s">
        <v>664</v>
      </c>
      <c r="D52" s="46" t="s">
        <v>626</v>
      </c>
      <c r="E52" s="46" t="s">
        <v>626</v>
      </c>
      <c r="F52" s="47" t="s">
        <v>627</v>
      </c>
      <c r="G52" s="47" t="s">
        <v>582</v>
      </c>
      <c r="H52" s="48" t="s">
        <v>596</v>
      </c>
      <c r="I52" s="48" t="s">
        <v>585</v>
      </c>
      <c r="J52" s="49">
        <v>759774972</v>
      </c>
      <c r="K52" s="49">
        <v>759774972</v>
      </c>
      <c r="L52" s="48" t="s">
        <v>585</v>
      </c>
      <c r="M52" s="48" t="s">
        <v>585</v>
      </c>
      <c r="N52" s="48"/>
      <c r="O52" s="48" t="s">
        <v>586</v>
      </c>
      <c r="P52" s="48" t="s">
        <v>587</v>
      </c>
      <c r="Q52" s="48" t="s">
        <v>657</v>
      </c>
      <c r="R52" s="124" t="s">
        <v>589</v>
      </c>
      <c r="S52" s="48" t="s">
        <v>590</v>
      </c>
      <c r="T52" s="48" t="s">
        <v>590</v>
      </c>
    </row>
    <row r="53" spans="1:20" ht="41.45">
      <c r="A53" s="104"/>
      <c r="B53" s="45" t="s">
        <v>663</v>
      </c>
      <c r="C53" s="45" t="s">
        <v>665</v>
      </c>
      <c r="D53" s="46" t="s">
        <v>614</v>
      </c>
      <c r="E53" s="46" t="s">
        <v>614</v>
      </c>
      <c r="F53" s="47" t="s">
        <v>615</v>
      </c>
      <c r="G53" s="47" t="s">
        <v>582</v>
      </c>
      <c r="H53" s="48" t="s">
        <v>596</v>
      </c>
      <c r="I53" s="48" t="s">
        <v>585</v>
      </c>
      <c r="J53" s="49">
        <v>50000000</v>
      </c>
      <c r="K53" s="49">
        <v>50000000</v>
      </c>
      <c r="L53" s="48" t="s">
        <v>585</v>
      </c>
      <c r="M53" s="48" t="s">
        <v>585</v>
      </c>
      <c r="N53" s="48"/>
      <c r="O53" s="48" t="s">
        <v>586</v>
      </c>
      <c r="P53" s="48" t="s">
        <v>587</v>
      </c>
      <c r="Q53" s="48" t="s">
        <v>666</v>
      </c>
      <c r="R53" s="124" t="s">
        <v>589</v>
      </c>
      <c r="S53" s="48" t="s">
        <v>590</v>
      </c>
      <c r="T53" s="48" t="s">
        <v>590</v>
      </c>
    </row>
    <row r="54" spans="1:20" ht="41.45">
      <c r="A54" s="104"/>
      <c r="B54" s="45" t="s">
        <v>667</v>
      </c>
      <c r="C54" s="45" t="s">
        <v>668</v>
      </c>
      <c r="D54" s="46" t="s">
        <v>626</v>
      </c>
      <c r="E54" s="46" t="s">
        <v>626</v>
      </c>
      <c r="F54" s="47" t="s">
        <v>627</v>
      </c>
      <c r="G54" s="47" t="s">
        <v>582</v>
      </c>
      <c r="H54" s="48" t="s">
        <v>596</v>
      </c>
      <c r="I54" s="48" t="s">
        <v>585</v>
      </c>
      <c r="J54" s="49">
        <v>7900000</v>
      </c>
      <c r="K54" s="49">
        <v>7900000</v>
      </c>
      <c r="L54" s="48" t="s">
        <v>585</v>
      </c>
      <c r="M54" s="48" t="s">
        <v>585</v>
      </c>
      <c r="N54" s="48"/>
      <c r="O54" s="48" t="s">
        <v>586</v>
      </c>
      <c r="P54" s="48" t="s">
        <v>587</v>
      </c>
      <c r="Q54" s="48" t="s">
        <v>669</v>
      </c>
      <c r="R54" s="124" t="s">
        <v>589</v>
      </c>
      <c r="S54" s="48" t="s">
        <v>590</v>
      </c>
      <c r="T54" s="48" t="s">
        <v>590</v>
      </c>
    </row>
    <row r="55" spans="1:20" ht="41.45">
      <c r="A55" s="104"/>
      <c r="B55" s="45" t="s">
        <v>670</v>
      </c>
      <c r="C55" s="45" t="s">
        <v>671</v>
      </c>
      <c r="D55" s="46" t="s">
        <v>626</v>
      </c>
      <c r="E55" s="46" t="s">
        <v>626</v>
      </c>
      <c r="F55" s="47" t="s">
        <v>672</v>
      </c>
      <c r="G55" s="47" t="s">
        <v>582</v>
      </c>
      <c r="H55" s="48" t="s">
        <v>584</v>
      </c>
      <c r="I55" s="48" t="s">
        <v>585</v>
      </c>
      <c r="J55" s="49">
        <v>286000000</v>
      </c>
      <c r="K55" s="49">
        <v>286000000</v>
      </c>
      <c r="L55" s="48" t="s">
        <v>585</v>
      </c>
      <c r="M55" s="48" t="s">
        <v>585</v>
      </c>
      <c r="N55" s="48"/>
      <c r="O55" s="48" t="s">
        <v>586</v>
      </c>
      <c r="P55" s="48" t="s">
        <v>587</v>
      </c>
      <c r="Q55" s="48" t="s">
        <v>673</v>
      </c>
      <c r="R55" s="124" t="s">
        <v>589</v>
      </c>
      <c r="S55" s="48" t="s">
        <v>590</v>
      </c>
      <c r="T55" s="48" t="s">
        <v>590</v>
      </c>
    </row>
    <row r="56" spans="1:20" ht="41.45">
      <c r="A56" s="104"/>
      <c r="B56" s="45" t="s">
        <v>674</v>
      </c>
      <c r="C56" s="45" t="s">
        <v>675</v>
      </c>
      <c r="D56" s="46" t="s">
        <v>626</v>
      </c>
      <c r="E56" s="46" t="s">
        <v>626</v>
      </c>
      <c r="F56" s="47" t="s">
        <v>627</v>
      </c>
      <c r="G56" s="47" t="s">
        <v>582</v>
      </c>
      <c r="H56" s="48" t="s">
        <v>642</v>
      </c>
      <c r="I56" s="48" t="s">
        <v>585</v>
      </c>
      <c r="J56" s="49">
        <v>16085703455</v>
      </c>
      <c r="K56" s="49">
        <v>16085703455</v>
      </c>
      <c r="L56" s="48" t="s">
        <v>585</v>
      </c>
      <c r="M56" s="48" t="s">
        <v>585</v>
      </c>
      <c r="N56" s="48"/>
      <c r="O56" s="48" t="s">
        <v>586</v>
      </c>
      <c r="P56" s="48" t="s">
        <v>587</v>
      </c>
      <c r="Q56" s="48" t="s">
        <v>676</v>
      </c>
      <c r="R56" s="124" t="s">
        <v>589</v>
      </c>
      <c r="S56" s="48" t="s">
        <v>590</v>
      </c>
      <c r="T56" s="48" t="s">
        <v>590</v>
      </c>
    </row>
    <row r="57" spans="1:20" ht="41.45">
      <c r="A57" s="104"/>
      <c r="B57" s="45" t="s">
        <v>677</v>
      </c>
      <c r="C57" s="45" t="s">
        <v>678</v>
      </c>
      <c r="D57" s="46" t="s">
        <v>626</v>
      </c>
      <c r="E57" s="46" t="s">
        <v>626</v>
      </c>
      <c r="F57" s="47" t="s">
        <v>627</v>
      </c>
      <c r="G57" s="47" t="s">
        <v>582</v>
      </c>
      <c r="H57" s="48" t="s">
        <v>642</v>
      </c>
      <c r="I57" s="48" t="s">
        <v>585</v>
      </c>
      <c r="J57" s="49">
        <v>12366200000</v>
      </c>
      <c r="K57" s="49">
        <v>12366200000</v>
      </c>
      <c r="L57" s="48" t="s">
        <v>585</v>
      </c>
      <c r="M57" s="48" t="s">
        <v>585</v>
      </c>
      <c r="N57" s="48"/>
      <c r="O57" s="48" t="s">
        <v>586</v>
      </c>
      <c r="P57" s="48" t="s">
        <v>587</v>
      </c>
      <c r="Q57" s="48" t="s">
        <v>679</v>
      </c>
      <c r="R57" s="124" t="s">
        <v>589</v>
      </c>
      <c r="S57" s="48" t="s">
        <v>590</v>
      </c>
      <c r="T57" s="48" t="s">
        <v>590</v>
      </c>
    </row>
    <row r="58" spans="1:20" ht="41.45">
      <c r="A58" s="104"/>
      <c r="B58" s="45" t="s">
        <v>644</v>
      </c>
      <c r="C58" s="45" t="s">
        <v>680</v>
      </c>
      <c r="D58" s="46" t="s">
        <v>626</v>
      </c>
      <c r="E58" s="46" t="s">
        <v>626</v>
      </c>
      <c r="F58" s="47" t="s">
        <v>627</v>
      </c>
      <c r="G58" s="47" t="s">
        <v>582</v>
      </c>
      <c r="H58" s="48" t="s">
        <v>642</v>
      </c>
      <c r="I58" s="48" t="s">
        <v>585</v>
      </c>
      <c r="J58" s="49">
        <v>50000000</v>
      </c>
      <c r="K58" s="49">
        <v>50000000</v>
      </c>
      <c r="L58" s="48" t="s">
        <v>585</v>
      </c>
      <c r="M58" s="48" t="s">
        <v>585</v>
      </c>
      <c r="N58" s="48"/>
      <c r="O58" s="48" t="s">
        <v>586</v>
      </c>
      <c r="P58" s="48" t="s">
        <v>587</v>
      </c>
      <c r="Q58" s="48" t="s">
        <v>681</v>
      </c>
      <c r="R58" s="124" t="s">
        <v>589</v>
      </c>
      <c r="S58" s="48" t="s">
        <v>590</v>
      </c>
      <c r="T58" s="48" t="s">
        <v>590</v>
      </c>
    </row>
    <row r="59" spans="1:20" ht="41.45">
      <c r="A59" s="104"/>
      <c r="B59" s="45" t="s">
        <v>670</v>
      </c>
      <c r="C59" s="45" t="s">
        <v>682</v>
      </c>
      <c r="D59" s="46" t="s">
        <v>626</v>
      </c>
      <c r="E59" s="46" t="s">
        <v>626</v>
      </c>
      <c r="F59" s="47" t="s">
        <v>627</v>
      </c>
      <c r="G59" s="47" t="s">
        <v>582</v>
      </c>
      <c r="H59" s="48" t="s">
        <v>642</v>
      </c>
      <c r="I59" s="48" t="s">
        <v>585</v>
      </c>
      <c r="J59" s="49">
        <v>300000000</v>
      </c>
      <c r="K59" s="49">
        <v>300000000</v>
      </c>
      <c r="L59" s="48" t="s">
        <v>585</v>
      </c>
      <c r="M59" s="48" t="s">
        <v>585</v>
      </c>
      <c r="N59" s="48"/>
      <c r="O59" s="48" t="s">
        <v>586</v>
      </c>
      <c r="P59" s="48" t="s">
        <v>587</v>
      </c>
      <c r="Q59" s="48" t="s">
        <v>683</v>
      </c>
      <c r="R59" s="124" t="s">
        <v>589</v>
      </c>
      <c r="S59" s="48" t="s">
        <v>590</v>
      </c>
      <c r="T59" s="48" t="s">
        <v>590</v>
      </c>
    </row>
    <row r="60" spans="1:20" ht="41.45">
      <c r="A60" s="104"/>
      <c r="B60" s="45" t="s">
        <v>670</v>
      </c>
      <c r="C60" s="45" t="s">
        <v>684</v>
      </c>
      <c r="D60" s="46" t="s">
        <v>626</v>
      </c>
      <c r="E60" s="46" t="s">
        <v>626</v>
      </c>
      <c r="F60" s="47" t="s">
        <v>627</v>
      </c>
      <c r="G60" s="47" t="s">
        <v>582</v>
      </c>
      <c r="H60" s="48" t="s">
        <v>642</v>
      </c>
      <c r="I60" s="48" t="s">
        <v>585</v>
      </c>
      <c r="J60" s="49">
        <v>969000000</v>
      </c>
      <c r="K60" s="49">
        <v>969000000</v>
      </c>
      <c r="L60" s="48" t="s">
        <v>585</v>
      </c>
      <c r="M60" s="48" t="s">
        <v>585</v>
      </c>
      <c r="N60" s="48"/>
      <c r="O60" s="48" t="s">
        <v>586</v>
      </c>
      <c r="P60" s="48" t="s">
        <v>587</v>
      </c>
      <c r="Q60" s="48" t="s">
        <v>685</v>
      </c>
      <c r="R60" s="124" t="s">
        <v>589</v>
      </c>
      <c r="S60" s="48" t="s">
        <v>590</v>
      </c>
      <c r="T60" s="48" t="s">
        <v>590</v>
      </c>
    </row>
    <row r="61" spans="1:20" ht="41.45">
      <c r="A61" s="104"/>
      <c r="B61" s="45" t="s">
        <v>686</v>
      </c>
      <c r="C61" s="45" t="s">
        <v>687</v>
      </c>
      <c r="D61" s="46" t="s">
        <v>614</v>
      </c>
      <c r="E61" s="46" t="s">
        <v>614</v>
      </c>
      <c r="F61" s="47" t="s">
        <v>583</v>
      </c>
      <c r="G61" s="47" t="s">
        <v>582</v>
      </c>
      <c r="H61" s="48" t="s">
        <v>642</v>
      </c>
      <c r="I61" s="48" t="s">
        <v>585</v>
      </c>
      <c r="J61" s="49">
        <v>50000000</v>
      </c>
      <c r="K61" s="49">
        <v>50000000</v>
      </c>
      <c r="L61" s="48" t="s">
        <v>585</v>
      </c>
      <c r="M61" s="48" t="s">
        <v>585</v>
      </c>
      <c r="N61" s="48"/>
      <c r="O61" s="48" t="s">
        <v>586</v>
      </c>
      <c r="P61" s="48" t="s">
        <v>587</v>
      </c>
      <c r="Q61" s="48" t="s">
        <v>688</v>
      </c>
      <c r="R61" s="124" t="s">
        <v>589</v>
      </c>
      <c r="S61" s="48" t="s">
        <v>590</v>
      </c>
      <c r="T61" s="48" t="s">
        <v>590</v>
      </c>
    </row>
    <row r="62" spans="1:20" ht="41.45">
      <c r="A62" s="104"/>
      <c r="B62" s="45" t="s">
        <v>686</v>
      </c>
      <c r="C62" s="45" t="s">
        <v>689</v>
      </c>
      <c r="D62" s="46" t="s">
        <v>626</v>
      </c>
      <c r="E62" s="46" t="s">
        <v>626</v>
      </c>
      <c r="F62" s="47" t="s">
        <v>627</v>
      </c>
      <c r="G62" s="47" t="s">
        <v>582</v>
      </c>
      <c r="H62" s="48" t="s">
        <v>642</v>
      </c>
      <c r="I62" s="48" t="s">
        <v>585</v>
      </c>
      <c r="J62" s="49">
        <v>1000000000</v>
      </c>
      <c r="K62" s="49">
        <v>1000000000</v>
      </c>
      <c r="L62" s="48" t="s">
        <v>585</v>
      </c>
      <c r="M62" s="48" t="s">
        <v>585</v>
      </c>
      <c r="N62" s="48"/>
      <c r="O62" s="48" t="s">
        <v>586</v>
      </c>
      <c r="P62" s="48" t="s">
        <v>587</v>
      </c>
      <c r="Q62" s="48" t="s">
        <v>688</v>
      </c>
      <c r="R62" s="124" t="s">
        <v>589</v>
      </c>
      <c r="S62" s="48" t="s">
        <v>590</v>
      </c>
      <c r="T62" s="48" t="s">
        <v>590</v>
      </c>
    </row>
    <row r="63" spans="1:20" ht="41.45">
      <c r="A63" s="104"/>
      <c r="B63" s="45" t="s">
        <v>690</v>
      </c>
      <c r="C63" s="45" t="s">
        <v>691</v>
      </c>
      <c r="D63" s="46" t="s">
        <v>614</v>
      </c>
      <c r="E63" s="46" t="s">
        <v>614</v>
      </c>
      <c r="F63" s="47" t="s">
        <v>615</v>
      </c>
      <c r="G63" s="47" t="s">
        <v>582</v>
      </c>
      <c r="H63" s="48" t="s">
        <v>596</v>
      </c>
      <c r="I63" s="48" t="s">
        <v>585</v>
      </c>
      <c r="J63" s="49">
        <v>375000000</v>
      </c>
      <c r="K63" s="49">
        <v>375000000</v>
      </c>
      <c r="L63" s="48" t="s">
        <v>585</v>
      </c>
      <c r="M63" s="48" t="s">
        <v>585</v>
      </c>
      <c r="N63" s="48"/>
      <c r="O63" s="48" t="s">
        <v>586</v>
      </c>
      <c r="P63" s="48" t="s">
        <v>587</v>
      </c>
      <c r="Q63" s="48" t="s">
        <v>692</v>
      </c>
      <c r="R63" s="124" t="s">
        <v>589</v>
      </c>
      <c r="S63" s="48" t="s">
        <v>590</v>
      </c>
      <c r="T63" s="48" t="s">
        <v>590</v>
      </c>
    </row>
    <row r="64" spans="1:20" ht="41.45">
      <c r="A64" s="104"/>
      <c r="B64" s="45" t="s">
        <v>693</v>
      </c>
      <c r="C64" s="45" t="s">
        <v>694</v>
      </c>
      <c r="D64" s="46" t="s">
        <v>614</v>
      </c>
      <c r="E64" s="46" t="s">
        <v>614</v>
      </c>
      <c r="F64" s="47" t="s">
        <v>615</v>
      </c>
      <c r="G64" s="47" t="s">
        <v>582</v>
      </c>
      <c r="H64" s="48" t="s">
        <v>596</v>
      </c>
      <c r="I64" s="48" t="s">
        <v>585</v>
      </c>
      <c r="J64" s="49">
        <v>718000000</v>
      </c>
      <c r="K64" s="49">
        <v>718000000</v>
      </c>
      <c r="L64" s="48" t="s">
        <v>585</v>
      </c>
      <c r="M64" s="48" t="s">
        <v>585</v>
      </c>
      <c r="N64" s="48"/>
      <c r="O64" s="48" t="s">
        <v>586</v>
      </c>
      <c r="P64" s="48" t="s">
        <v>587</v>
      </c>
      <c r="Q64" s="48" t="s">
        <v>692</v>
      </c>
      <c r="R64" s="124" t="s">
        <v>589</v>
      </c>
      <c r="S64" s="48" t="s">
        <v>590</v>
      </c>
      <c r="T64" s="48" t="s">
        <v>590</v>
      </c>
    </row>
    <row r="65" spans="1:20" ht="41.45">
      <c r="A65" s="104"/>
      <c r="B65" s="45" t="s">
        <v>695</v>
      </c>
      <c r="C65" s="45" t="s">
        <v>696</v>
      </c>
      <c r="D65" s="46" t="s">
        <v>626</v>
      </c>
      <c r="E65" s="46" t="s">
        <v>626</v>
      </c>
      <c r="F65" s="47" t="s">
        <v>627</v>
      </c>
      <c r="G65" s="47" t="s">
        <v>582</v>
      </c>
      <c r="H65" s="48" t="s">
        <v>596</v>
      </c>
      <c r="I65" s="48" t="s">
        <v>585</v>
      </c>
      <c r="J65" s="49">
        <v>824433196</v>
      </c>
      <c r="K65" s="49">
        <v>824433196</v>
      </c>
      <c r="L65" s="48" t="s">
        <v>585</v>
      </c>
      <c r="M65" s="48" t="s">
        <v>585</v>
      </c>
      <c r="N65" s="48"/>
      <c r="O65" s="48" t="s">
        <v>586</v>
      </c>
      <c r="P65" s="48" t="s">
        <v>587</v>
      </c>
      <c r="Q65" s="48" t="s">
        <v>697</v>
      </c>
      <c r="R65" s="124" t="s">
        <v>589</v>
      </c>
      <c r="S65" s="48" t="s">
        <v>590</v>
      </c>
      <c r="T65" s="48" t="s">
        <v>590</v>
      </c>
    </row>
    <row r="66" spans="1:20" ht="41.45">
      <c r="A66" s="104"/>
      <c r="B66" s="45" t="s">
        <v>698</v>
      </c>
      <c r="C66" s="45" t="s">
        <v>699</v>
      </c>
      <c r="D66" s="46" t="s">
        <v>626</v>
      </c>
      <c r="E66" s="46" t="s">
        <v>626</v>
      </c>
      <c r="F66" s="47" t="s">
        <v>627</v>
      </c>
      <c r="G66" s="47" t="s">
        <v>582</v>
      </c>
      <c r="H66" s="48" t="s">
        <v>596</v>
      </c>
      <c r="I66" s="48" t="s">
        <v>585</v>
      </c>
      <c r="J66" s="49">
        <v>85000000</v>
      </c>
      <c r="K66" s="49">
        <v>85000000</v>
      </c>
      <c r="L66" s="48" t="s">
        <v>585</v>
      </c>
      <c r="M66" s="48" t="s">
        <v>585</v>
      </c>
      <c r="N66" s="48"/>
      <c r="O66" s="48" t="s">
        <v>586</v>
      </c>
      <c r="P66" s="48" t="s">
        <v>587</v>
      </c>
      <c r="Q66" s="48" t="s">
        <v>700</v>
      </c>
      <c r="R66" s="124" t="s">
        <v>589</v>
      </c>
      <c r="S66" s="48" t="s">
        <v>590</v>
      </c>
      <c r="T66" s="48" t="s">
        <v>590</v>
      </c>
    </row>
    <row r="67" spans="1:20" ht="27.6">
      <c r="A67" s="104"/>
      <c r="B67" s="45" t="s">
        <v>701</v>
      </c>
      <c r="C67" s="45" t="s">
        <v>702</v>
      </c>
      <c r="D67" s="46" t="s">
        <v>626</v>
      </c>
      <c r="E67" s="46" t="s">
        <v>626</v>
      </c>
      <c r="F67" s="47" t="s">
        <v>582</v>
      </c>
      <c r="G67" s="47" t="s">
        <v>582</v>
      </c>
      <c r="H67" s="48" t="s">
        <v>703</v>
      </c>
      <c r="I67" s="48" t="s">
        <v>585</v>
      </c>
      <c r="J67" s="49">
        <v>4218122</v>
      </c>
      <c r="K67" s="49">
        <v>4218122</v>
      </c>
      <c r="L67" s="48" t="s">
        <v>585</v>
      </c>
      <c r="M67" s="48" t="s">
        <v>585</v>
      </c>
      <c r="N67" s="48"/>
      <c r="O67" s="48" t="s">
        <v>586</v>
      </c>
      <c r="P67" s="48" t="s">
        <v>704</v>
      </c>
      <c r="Q67" s="48" t="s">
        <v>666</v>
      </c>
      <c r="R67" s="124" t="s">
        <v>589</v>
      </c>
      <c r="S67" s="48" t="s">
        <v>590</v>
      </c>
      <c r="T67" s="48" t="s">
        <v>590</v>
      </c>
    </row>
    <row r="68" spans="1:20" ht="27.6">
      <c r="A68" s="104"/>
      <c r="B68" s="45" t="s">
        <v>705</v>
      </c>
      <c r="C68" s="45" t="s">
        <v>706</v>
      </c>
      <c r="D68" s="46" t="s">
        <v>582</v>
      </c>
      <c r="E68" s="46" t="s">
        <v>582</v>
      </c>
      <c r="F68" s="47" t="s">
        <v>641</v>
      </c>
      <c r="G68" s="47" t="s">
        <v>582</v>
      </c>
      <c r="H68" s="48" t="s">
        <v>596</v>
      </c>
      <c r="I68" s="48" t="s">
        <v>585</v>
      </c>
      <c r="J68" s="49">
        <v>535500000</v>
      </c>
      <c r="K68" s="49">
        <v>535500000</v>
      </c>
      <c r="L68" s="48" t="s">
        <v>585</v>
      </c>
      <c r="M68" s="48" t="s">
        <v>585</v>
      </c>
      <c r="N68" s="48"/>
      <c r="O68" s="48" t="s">
        <v>586</v>
      </c>
      <c r="P68" s="48" t="s">
        <v>707</v>
      </c>
      <c r="Q68" s="48" t="s">
        <v>708</v>
      </c>
      <c r="R68" s="124" t="s">
        <v>589</v>
      </c>
      <c r="S68" s="48" t="s">
        <v>590</v>
      </c>
      <c r="T68" s="48" t="s">
        <v>590</v>
      </c>
    </row>
    <row r="69" spans="1:20" ht="14.45">
      <c r="A69" s="104"/>
      <c r="B69" s="45" t="s">
        <v>701</v>
      </c>
      <c r="C69" s="45" t="s">
        <v>709</v>
      </c>
      <c r="D69" s="46" t="s">
        <v>626</v>
      </c>
      <c r="E69" s="46" t="s">
        <v>626</v>
      </c>
      <c r="F69" s="47" t="s">
        <v>641</v>
      </c>
      <c r="G69" s="47" t="s">
        <v>582</v>
      </c>
      <c r="H69" s="48" t="s">
        <v>596</v>
      </c>
      <c r="I69" s="48" t="s">
        <v>585</v>
      </c>
      <c r="J69" s="49">
        <v>130000000</v>
      </c>
      <c r="K69" s="49">
        <v>130000000</v>
      </c>
      <c r="L69" s="48" t="s">
        <v>585</v>
      </c>
      <c r="M69" s="48" t="s">
        <v>585</v>
      </c>
      <c r="N69" s="48"/>
      <c r="O69" s="48" t="s">
        <v>586</v>
      </c>
      <c r="P69" s="48" t="s">
        <v>707</v>
      </c>
      <c r="Q69" s="48" t="s">
        <v>651</v>
      </c>
      <c r="R69" s="124" t="s">
        <v>589</v>
      </c>
      <c r="S69" s="48" t="s">
        <v>590</v>
      </c>
      <c r="T69" s="48" t="s">
        <v>590</v>
      </c>
    </row>
    <row r="70" spans="1:20" ht="27.6">
      <c r="A70" s="104"/>
      <c r="B70" s="45" t="s">
        <v>705</v>
      </c>
      <c r="C70" s="45" t="s">
        <v>710</v>
      </c>
      <c r="D70" s="46" t="s">
        <v>582</v>
      </c>
      <c r="E70" s="46" t="s">
        <v>582</v>
      </c>
      <c r="F70" s="47" t="s">
        <v>641</v>
      </c>
      <c r="G70" s="47" t="s">
        <v>582</v>
      </c>
      <c r="H70" s="48" t="s">
        <v>596</v>
      </c>
      <c r="I70" s="48" t="s">
        <v>585</v>
      </c>
      <c r="J70" s="49">
        <v>200000000</v>
      </c>
      <c r="K70" s="49">
        <v>200000000</v>
      </c>
      <c r="L70" s="48" t="s">
        <v>585</v>
      </c>
      <c r="M70" s="48" t="s">
        <v>585</v>
      </c>
      <c r="N70" s="48"/>
      <c r="O70" s="48" t="s">
        <v>586</v>
      </c>
      <c r="P70" s="48" t="s">
        <v>707</v>
      </c>
      <c r="Q70" s="48" t="s">
        <v>600</v>
      </c>
      <c r="R70" s="124" t="s">
        <v>589</v>
      </c>
      <c r="S70" s="48" t="s">
        <v>590</v>
      </c>
      <c r="T70" s="48" t="s">
        <v>590</v>
      </c>
    </row>
    <row r="71" spans="1:20" ht="41.45">
      <c r="A71" s="104"/>
      <c r="B71" s="45" t="s">
        <v>711</v>
      </c>
      <c r="C71" s="45" t="s">
        <v>712</v>
      </c>
      <c r="D71" s="46" t="s">
        <v>626</v>
      </c>
      <c r="E71" s="46" t="s">
        <v>626</v>
      </c>
      <c r="F71" s="47" t="s">
        <v>627</v>
      </c>
      <c r="G71" s="47" t="s">
        <v>582</v>
      </c>
      <c r="H71" s="48" t="s">
        <v>642</v>
      </c>
      <c r="I71" s="48" t="s">
        <v>585</v>
      </c>
      <c r="J71" s="49">
        <v>3200000</v>
      </c>
      <c r="K71" s="49">
        <v>3200000</v>
      </c>
      <c r="L71" s="48" t="s">
        <v>585</v>
      </c>
      <c r="M71" s="48" t="s">
        <v>585</v>
      </c>
      <c r="N71" s="48"/>
      <c r="O71" s="48" t="s">
        <v>586</v>
      </c>
      <c r="P71" s="48" t="s">
        <v>587</v>
      </c>
      <c r="Q71" s="48" t="s">
        <v>692</v>
      </c>
      <c r="R71" s="124" t="s">
        <v>589</v>
      </c>
      <c r="S71" s="48" t="s">
        <v>590</v>
      </c>
      <c r="T71" s="48" t="s">
        <v>590</v>
      </c>
    </row>
    <row r="72" spans="1:20" ht="41.45">
      <c r="A72" s="104"/>
      <c r="B72" s="45" t="s">
        <v>713</v>
      </c>
      <c r="C72" s="45" t="s">
        <v>714</v>
      </c>
      <c r="D72" s="46" t="s">
        <v>626</v>
      </c>
      <c r="E72" s="46" t="s">
        <v>626</v>
      </c>
      <c r="F72" s="47" t="s">
        <v>627</v>
      </c>
      <c r="G72" s="47" t="s">
        <v>582</v>
      </c>
      <c r="H72" s="48" t="s">
        <v>596</v>
      </c>
      <c r="I72" s="48" t="s">
        <v>585</v>
      </c>
      <c r="J72" s="49">
        <v>4000000</v>
      </c>
      <c r="K72" s="49">
        <v>4000000</v>
      </c>
      <c r="L72" s="48" t="s">
        <v>585</v>
      </c>
      <c r="M72" s="48" t="s">
        <v>585</v>
      </c>
      <c r="N72" s="48"/>
      <c r="O72" s="48" t="s">
        <v>586</v>
      </c>
      <c r="P72" s="48" t="s">
        <v>587</v>
      </c>
      <c r="Q72" s="48" t="s">
        <v>697</v>
      </c>
      <c r="R72" s="124" t="s">
        <v>589</v>
      </c>
      <c r="S72" s="48" t="s">
        <v>590</v>
      </c>
      <c r="T72" s="48" t="s">
        <v>590</v>
      </c>
    </row>
    <row r="73" spans="1:20" ht="41.45">
      <c r="A73" s="104"/>
      <c r="B73" s="45" t="s">
        <v>715</v>
      </c>
      <c r="C73" s="45" t="s">
        <v>716</v>
      </c>
      <c r="D73" s="46" t="s">
        <v>626</v>
      </c>
      <c r="E73" s="46" t="s">
        <v>626</v>
      </c>
      <c r="F73" s="47" t="s">
        <v>627</v>
      </c>
      <c r="G73" s="47" t="s">
        <v>582</v>
      </c>
      <c r="H73" s="48" t="s">
        <v>596</v>
      </c>
      <c r="I73" s="48" t="s">
        <v>585</v>
      </c>
      <c r="J73" s="49">
        <v>10000000</v>
      </c>
      <c r="K73" s="49">
        <v>10000000</v>
      </c>
      <c r="L73" s="48" t="s">
        <v>585</v>
      </c>
      <c r="M73" s="48" t="s">
        <v>585</v>
      </c>
      <c r="N73" s="48"/>
      <c r="O73" s="48" t="s">
        <v>586</v>
      </c>
      <c r="P73" s="48" t="s">
        <v>587</v>
      </c>
      <c r="Q73" s="48" t="s">
        <v>700</v>
      </c>
      <c r="R73" s="124" t="s">
        <v>589</v>
      </c>
      <c r="S73" s="48" t="s">
        <v>590</v>
      </c>
      <c r="T73" s="48" t="s">
        <v>590</v>
      </c>
    </row>
    <row r="74" spans="1:20" ht="41.45">
      <c r="A74" s="104"/>
      <c r="B74" s="45" t="s">
        <v>717</v>
      </c>
      <c r="C74" s="45" t="s">
        <v>718</v>
      </c>
      <c r="D74" s="46" t="s">
        <v>614</v>
      </c>
      <c r="E74" s="46" t="s">
        <v>614</v>
      </c>
      <c r="F74" s="47" t="s">
        <v>719</v>
      </c>
      <c r="G74" s="47" t="s">
        <v>582</v>
      </c>
      <c r="H74" s="48" t="s">
        <v>596</v>
      </c>
      <c r="I74" s="48" t="s">
        <v>585</v>
      </c>
      <c r="J74" s="49">
        <v>33000000</v>
      </c>
      <c r="K74" s="49">
        <v>33000000</v>
      </c>
      <c r="L74" s="48" t="s">
        <v>585</v>
      </c>
      <c r="M74" s="48" t="s">
        <v>585</v>
      </c>
      <c r="N74" s="48"/>
      <c r="O74" s="48" t="s">
        <v>586</v>
      </c>
      <c r="P74" s="48" t="s">
        <v>587</v>
      </c>
      <c r="Q74" s="48" t="s">
        <v>657</v>
      </c>
      <c r="R74" s="124" t="s">
        <v>589</v>
      </c>
      <c r="S74" s="48" t="s">
        <v>590</v>
      </c>
      <c r="T74" s="48" t="s">
        <v>590</v>
      </c>
    </row>
    <row r="75" spans="1:20" ht="69">
      <c r="A75" s="104"/>
      <c r="B75" s="45" t="s">
        <v>720</v>
      </c>
      <c r="C75" s="45" t="s">
        <v>721</v>
      </c>
      <c r="D75" s="46" t="s">
        <v>626</v>
      </c>
      <c r="E75" s="46" t="s">
        <v>626</v>
      </c>
      <c r="F75" s="47" t="s">
        <v>627</v>
      </c>
      <c r="G75" s="47" t="s">
        <v>582</v>
      </c>
      <c r="H75" s="48" t="s">
        <v>642</v>
      </c>
      <c r="I75" s="48" t="s">
        <v>585</v>
      </c>
      <c r="J75" s="49">
        <v>0</v>
      </c>
      <c r="K75" s="49">
        <v>0</v>
      </c>
      <c r="L75" s="48" t="s">
        <v>585</v>
      </c>
      <c r="M75" s="48" t="s">
        <v>585</v>
      </c>
      <c r="N75" s="48"/>
      <c r="O75" s="48"/>
      <c r="P75" s="48" t="s">
        <v>722</v>
      </c>
      <c r="Q75" s="48" t="s">
        <v>723</v>
      </c>
      <c r="R75" s="124" t="s">
        <v>589</v>
      </c>
      <c r="S75" s="48" t="s">
        <v>590</v>
      </c>
      <c r="T75" s="48" t="s">
        <v>590</v>
      </c>
    </row>
    <row r="76" spans="1:20" ht="41.45">
      <c r="A76" s="104"/>
      <c r="B76" s="45" t="s">
        <v>724</v>
      </c>
      <c r="C76" s="45" t="s">
        <v>725</v>
      </c>
      <c r="D76" s="46" t="s">
        <v>626</v>
      </c>
      <c r="E76" s="46" t="s">
        <v>626</v>
      </c>
      <c r="F76" s="47" t="s">
        <v>582</v>
      </c>
      <c r="G76" s="47" t="s">
        <v>582</v>
      </c>
      <c r="H76" s="48" t="s">
        <v>596</v>
      </c>
      <c r="I76" s="48" t="s">
        <v>585</v>
      </c>
      <c r="J76" s="49">
        <v>1000000</v>
      </c>
      <c r="K76" s="49">
        <v>1000000</v>
      </c>
      <c r="L76" s="48" t="s">
        <v>585</v>
      </c>
      <c r="M76" s="48" t="s">
        <v>585</v>
      </c>
      <c r="N76" s="48"/>
      <c r="O76" s="48"/>
      <c r="P76" s="48" t="s">
        <v>722</v>
      </c>
      <c r="Q76" s="48" t="s">
        <v>723</v>
      </c>
      <c r="R76" s="124" t="s">
        <v>589</v>
      </c>
      <c r="S76" s="48" t="s">
        <v>590</v>
      </c>
      <c r="T76" s="48" t="s">
        <v>590</v>
      </c>
    </row>
    <row r="77" spans="1:20" ht="82.9">
      <c r="A77" s="104"/>
      <c r="B77" s="45" t="s">
        <v>726</v>
      </c>
      <c r="C77" s="45" t="s">
        <v>727</v>
      </c>
      <c r="D77" s="46" t="s">
        <v>728</v>
      </c>
      <c r="E77" s="46" t="s">
        <v>728</v>
      </c>
      <c r="F77" s="47" t="s">
        <v>728</v>
      </c>
      <c r="G77" s="47" t="s">
        <v>582</v>
      </c>
      <c r="H77" s="48" t="s">
        <v>596</v>
      </c>
      <c r="I77" s="48" t="s">
        <v>585</v>
      </c>
      <c r="J77" s="49">
        <v>100872892</v>
      </c>
      <c r="K77" s="49">
        <v>100872892</v>
      </c>
      <c r="L77" s="48" t="s">
        <v>585</v>
      </c>
      <c r="M77" s="48" t="s">
        <v>585</v>
      </c>
      <c r="N77" s="48"/>
      <c r="O77" s="48"/>
      <c r="P77" s="48" t="s">
        <v>722</v>
      </c>
      <c r="Q77" s="48" t="s">
        <v>723</v>
      </c>
      <c r="R77" s="124" t="s">
        <v>589</v>
      </c>
      <c r="S77" s="48" t="s">
        <v>590</v>
      </c>
      <c r="T77" s="48" t="s">
        <v>590</v>
      </c>
    </row>
    <row r="78" spans="1:20" ht="27.6">
      <c r="A78" s="104"/>
      <c r="B78" s="45" t="s">
        <v>729</v>
      </c>
      <c r="C78" s="45" t="s">
        <v>730</v>
      </c>
      <c r="D78" s="46" t="s">
        <v>731</v>
      </c>
      <c r="E78" s="46" t="s">
        <v>731</v>
      </c>
      <c r="F78" s="47" t="s">
        <v>582</v>
      </c>
      <c r="G78" s="47" t="s">
        <v>626</v>
      </c>
      <c r="H78" s="48" t="s">
        <v>584</v>
      </c>
      <c r="I78" s="48" t="s">
        <v>585</v>
      </c>
      <c r="J78" s="49">
        <v>6000000</v>
      </c>
      <c r="K78" s="49">
        <v>6000000</v>
      </c>
      <c r="L78" s="48" t="s">
        <v>585</v>
      </c>
      <c r="M78" s="48" t="s">
        <v>585</v>
      </c>
      <c r="N78" s="48"/>
      <c r="O78" s="48"/>
      <c r="P78" s="48" t="s">
        <v>732</v>
      </c>
      <c r="Q78" s="48" t="s">
        <v>733</v>
      </c>
      <c r="R78" s="124" t="s">
        <v>589</v>
      </c>
      <c r="S78" s="48" t="s">
        <v>590</v>
      </c>
      <c r="T78" s="48" t="s">
        <v>590</v>
      </c>
    </row>
    <row r="79" spans="1:20" ht="41.45">
      <c r="A79" s="104"/>
      <c r="B79" s="45">
        <v>80101510</v>
      </c>
      <c r="C79" s="45" t="s">
        <v>734</v>
      </c>
      <c r="D79" s="46"/>
      <c r="E79" s="46"/>
      <c r="F79" s="47"/>
      <c r="G79" s="47"/>
      <c r="H79" s="48"/>
      <c r="I79" s="48"/>
      <c r="J79" s="49">
        <v>0</v>
      </c>
      <c r="K79" s="49">
        <v>0</v>
      </c>
      <c r="L79" s="48">
        <v>0</v>
      </c>
      <c r="M79" s="48">
        <v>0</v>
      </c>
      <c r="N79" s="48"/>
      <c r="O79" s="48"/>
      <c r="P79" s="48" t="s">
        <v>732</v>
      </c>
      <c r="Q79" s="48" t="s">
        <v>733</v>
      </c>
      <c r="R79" s="124" t="s">
        <v>589</v>
      </c>
      <c r="S79" s="48" t="s">
        <v>590</v>
      </c>
      <c r="T79" s="48" t="s">
        <v>590</v>
      </c>
    </row>
    <row r="80" spans="1:20" ht="27.6">
      <c r="A80" s="104"/>
      <c r="B80" s="45" t="s">
        <v>735</v>
      </c>
      <c r="C80" s="45" t="s">
        <v>736</v>
      </c>
      <c r="D80" s="46" t="s">
        <v>627</v>
      </c>
      <c r="E80" s="46">
        <v>11</v>
      </c>
      <c r="F80" s="47" t="s">
        <v>582</v>
      </c>
      <c r="G80" s="47" t="s">
        <v>582</v>
      </c>
      <c r="H80" s="48" t="s">
        <v>596</v>
      </c>
      <c r="I80" s="48" t="s">
        <v>585</v>
      </c>
      <c r="J80" s="49">
        <v>3900000</v>
      </c>
      <c r="K80" s="49">
        <v>3900000</v>
      </c>
      <c r="L80" s="48" t="s">
        <v>585</v>
      </c>
      <c r="M80" s="48" t="s">
        <v>585</v>
      </c>
      <c r="N80" s="48"/>
      <c r="O80" s="48"/>
      <c r="P80" s="48" t="s">
        <v>732</v>
      </c>
      <c r="Q80" s="48" t="s">
        <v>733</v>
      </c>
      <c r="R80" s="124" t="s">
        <v>589</v>
      </c>
      <c r="S80" s="48" t="s">
        <v>590</v>
      </c>
      <c r="T80" s="48" t="s">
        <v>590</v>
      </c>
    </row>
    <row r="81" spans="1:20" ht="27.6">
      <c r="A81" s="104"/>
      <c r="B81" s="45" t="s">
        <v>737</v>
      </c>
      <c r="C81" s="45" t="s">
        <v>738</v>
      </c>
      <c r="D81" s="46">
        <v>12</v>
      </c>
      <c r="E81" s="46">
        <v>12</v>
      </c>
      <c r="F81" s="47">
        <v>30</v>
      </c>
      <c r="G81" s="47">
        <v>0</v>
      </c>
      <c r="H81" s="48" t="s">
        <v>596</v>
      </c>
      <c r="I81" s="48" t="s">
        <v>585</v>
      </c>
      <c r="J81" s="49">
        <v>268527948</v>
      </c>
      <c r="K81" s="49">
        <v>268527948</v>
      </c>
      <c r="L81" s="48" t="s">
        <v>585</v>
      </c>
      <c r="M81" s="48" t="s">
        <v>585</v>
      </c>
      <c r="N81" s="48"/>
      <c r="O81" s="48"/>
      <c r="P81" s="48" t="s">
        <v>732</v>
      </c>
      <c r="Q81" s="48" t="s">
        <v>733</v>
      </c>
      <c r="R81" s="124" t="s">
        <v>589</v>
      </c>
      <c r="S81" s="48" t="s">
        <v>590</v>
      </c>
      <c r="T81" s="48" t="s">
        <v>590</v>
      </c>
    </row>
    <row r="82" spans="1:20">
      <c r="J82" s="125">
        <f>SUM(J27:J81)</f>
        <v>43883872735</v>
      </c>
      <c r="K82" s="125">
        <f>SUM(K27:K81)</f>
        <v>43883872735</v>
      </c>
    </row>
    <row r="85" spans="1:20" ht="14.45">
      <c r="B85" s="126"/>
    </row>
    <row r="86" spans="1:20" ht="14.45">
      <c r="B86" s="126"/>
    </row>
    <row r="87" spans="1:20" ht="14.45">
      <c r="B87" s="126"/>
    </row>
    <row r="88" spans="1:20" ht="14.45">
      <c r="B88" s="126"/>
    </row>
    <row r="89" spans="1:20" ht="14.45">
      <c r="B89" s="126"/>
    </row>
    <row r="90" spans="1:20" ht="14.45">
      <c r="B90" s="126"/>
    </row>
    <row r="91" spans="1:20" ht="14.45">
      <c r="B91" s="126"/>
    </row>
  </sheetData>
  <mergeCells count="28">
    <mergeCell ref="E5:I5"/>
    <mergeCell ref="H6:I6"/>
    <mergeCell ref="E6:F6"/>
    <mergeCell ref="C4:S4"/>
    <mergeCell ref="C5:D5"/>
    <mergeCell ref="C6:D6"/>
    <mergeCell ref="A5:B6"/>
    <mergeCell ref="A7:B7"/>
    <mergeCell ref="A8:B8"/>
    <mergeCell ref="D1:S1"/>
    <mergeCell ref="B1:C1"/>
    <mergeCell ref="A2:B2"/>
    <mergeCell ref="A3:B3"/>
    <mergeCell ref="A4:B4"/>
    <mergeCell ref="C2:S2"/>
    <mergeCell ref="C3:S3"/>
    <mergeCell ref="C7:S7"/>
    <mergeCell ref="C8:S8"/>
    <mergeCell ref="J5:J6"/>
    <mergeCell ref="K5:N6"/>
    <mergeCell ref="O5:O6"/>
    <mergeCell ref="P5:S6"/>
    <mergeCell ref="F19:K20"/>
    <mergeCell ref="B10:K10"/>
    <mergeCell ref="B12:C12"/>
    <mergeCell ref="F12:K12"/>
    <mergeCell ref="F13:K15"/>
    <mergeCell ref="F18:K18"/>
  </mergeCells>
  <conditionalFormatting sqref="C8:C80 C82:C83 C97:C65544">
    <cfRule type="expression" dxfId="53" priority="2" stopIfTrue="1">
      <formula>AND(COUNTIF(#REF!, C8)+COUNTIF($C$8:$C$83, C8)&gt;1,NOT(ISBLANK(C8)))</formula>
    </cfRule>
  </conditionalFormatting>
  <conditionalFormatting sqref="C81">
    <cfRule type="duplicateValues" dxfId="52" priority="1"/>
  </conditionalFormatting>
  <dataValidations count="10">
    <dataValidation type="list" allowBlank="1" showInputMessage="1" showErrorMessage="1" sqref="C16" xr:uid="{D2C6FDFF-27CA-4F7F-B870-0622FFA5A4CF}">
      <formula1>"'www.viva.gov.co"</formula1>
    </dataValidation>
    <dataValidation type="list" allowBlank="1" showInputMessage="1" showErrorMessage="1" sqref="C15" xr:uid="{E1693724-8FE2-4B69-BD86-3C64ACA36BA3}">
      <formula1>"'(604) 4448608"</formula1>
    </dataValidation>
    <dataValidation type="list" allowBlank="1" showInputMessage="1" showErrorMessage="1" sqref="C14" xr:uid="{F3534896-139B-44D2-89F7-95F7E751288C}">
      <formula1>"Carrera 43A #34-95"</formula1>
    </dataValidation>
    <dataValidation type="list" allowBlank="1" showInputMessage="1" showErrorMessage="1" sqref="C13" xr:uid="{5ED99E98-901A-41C4-82C2-3F2C4DD27012}">
      <formula1>"Empresa de Vivienda de Antioquia - VIVA"</formula1>
    </dataValidation>
    <dataValidation type="list" allowBlank="1" showInputMessage="1" showErrorMessage="1" sqref="H65495 IV65495" xr:uid="{0D6E15C1-F6BC-48EF-B4F6-FFBAB8FD9DF6}">
      <formula1>modalidad</formula1>
    </dataValidation>
    <dataValidation type="list" allowBlank="1" showInputMessage="1" showErrorMessage="1" sqref="I65495" xr:uid="{56B04A2A-CC77-4501-88AD-0E879B592D80}">
      <formula1>fuenteRecursos</formula1>
    </dataValidation>
    <dataValidation type="list" allowBlank="1" showInputMessage="1" showErrorMessage="1" sqref="L65495" xr:uid="{5F62039B-8935-4074-9327-FFA5490D90F2}">
      <formula1>vf</formula1>
    </dataValidation>
    <dataValidation type="list" allowBlank="1" showInputMessage="1" showErrorMessage="1" sqref="M65495:Q65495" xr:uid="{DB5A6BF7-91B1-41E4-9B2A-100267099BA9}">
      <formula1>vfestado</formula1>
    </dataValidation>
    <dataValidation type="list" allowBlank="1" showInputMessage="1" showErrorMessage="1" sqref="D28:D33 IR28:IR33 D65438:D65494 IR65438:IR65494" xr:uid="{FC760F07-FA39-4F4D-A258-D7DD5B6F8554}">
      <formula1>meses</formula1>
    </dataValidation>
    <dataValidation type="list" allowBlank="1" showInputMessage="1" showErrorMessage="1" sqref="O65457:O65494" xr:uid="{8986F464-FD20-4735-A71C-99734ED18CB8}">
      <formula1>$J$10:$J$33</formula1>
    </dataValidation>
  </dataValidations>
  <pageMargins left="0.7" right="0.7" top="0.75" bottom="0.75" header="0.3" footer="0.3"/>
  <pageSetup scale="22"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1351B-D495-482C-B40F-F766A3D8EC34}">
  <dimension ref="A1:U16"/>
  <sheetViews>
    <sheetView topLeftCell="M8" zoomScale="85" zoomScaleNormal="85" workbookViewId="0">
      <selection activeCell="L11" sqref="L11"/>
    </sheetView>
  </sheetViews>
  <sheetFormatPr defaultColWidth="11.42578125" defaultRowHeight="12.75" customHeight="1"/>
  <cols>
    <col min="1" max="1" width="48.28515625" style="3" customWidth="1"/>
    <col min="2" max="2" width="38.140625" style="3" customWidth="1"/>
    <col min="3" max="3" width="14.140625" style="3" customWidth="1"/>
    <col min="4" max="4" width="11.140625" style="1" customWidth="1"/>
    <col min="5" max="5" width="14.140625" style="1" customWidth="1"/>
    <col min="6" max="6" width="13.85546875" style="1" customWidth="1"/>
    <col min="7" max="7" width="13.7109375" style="1" customWidth="1"/>
    <col min="8" max="8" width="13.42578125" style="1" customWidth="1"/>
    <col min="9" max="9" width="17.5703125" style="4" customWidth="1"/>
    <col min="10" max="10" width="53" style="1" customWidth="1"/>
    <col min="11" max="11" width="19.5703125" style="1" customWidth="1"/>
    <col min="12" max="12" width="63.5703125" style="1" customWidth="1"/>
    <col min="13" max="13" width="18.140625" style="1" customWidth="1"/>
    <col min="14" max="14" width="54.7109375" style="1" customWidth="1"/>
    <col min="15" max="15" width="21.28515625" style="1" customWidth="1"/>
    <col min="16" max="16" width="50.140625" style="1" customWidth="1"/>
    <col min="17" max="17" width="20.85546875" style="1" customWidth="1"/>
    <col min="18" max="18" width="16.5703125" style="1" customWidth="1"/>
    <col min="19" max="19" width="14.85546875" style="1" customWidth="1"/>
    <col min="20" max="20" width="47.42578125" style="78" customWidth="1"/>
    <col min="21" max="16384" width="11.42578125" style="1"/>
  </cols>
  <sheetData>
    <row r="1" spans="1:21" s="62" customFormat="1" ht="78" customHeight="1">
      <c r="A1" s="372" t="s">
        <v>0</v>
      </c>
      <c r="B1" s="373"/>
      <c r="C1" s="373"/>
      <c r="D1" s="373"/>
      <c r="E1" s="373"/>
      <c r="F1" s="373"/>
      <c r="G1" s="373"/>
      <c r="H1" s="373"/>
      <c r="I1" s="373"/>
      <c r="J1" s="373"/>
      <c r="K1" s="373"/>
      <c r="L1" s="373"/>
      <c r="M1" s="373"/>
      <c r="N1" s="373"/>
      <c r="O1" s="373"/>
      <c r="P1" s="373"/>
      <c r="Q1" s="373"/>
      <c r="R1" s="373"/>
      <c r="S1" s="373"/>
      <c r="T1" s="373"/>
      <c r="U1" s="374"/>
    </row>
    <row r="2" spans="1:21" s="62" customFormat="1" ht="39" customHeight="1">
      <c r="A2" s="61" t="s">
        <v>1</v>
      </c>
      <c r="B2" s="375" t="s">
        <v>2</v>
      </c>
      <c r="C2" s="376"/>
      <c r="D2" s="376"/>
      <c r="E2" s="376"/>
      <c r="F2" s="376"/>
      <c r="G2" s="376"/>
      <c r="H2" s="376"/>
      <c r="I2" s="376"/>
      <c r="J2" s="376"/>
      <c r="K2" s="376"/>
      <c r="L2" s="376"/>
      <c r="M2" s="376"/>
      <c r="N2" s="376"/>
      <c r="O2" s="376"/>
      <c r="P2" s="376"/>
      <c r="Q2" s="376"/>
      <c r="R2" s="376"/>
      <c r="S2" s="376"/>
      <c r="T2" s="376"/>
      <c r="U2" s="377"/>
    </row>
    <row r="3" spans="1:21" s="62" customFormat="1" ht="32.450000000000003" customHeight="1">
      <c r="A3" s="61" t="s">
        <v>3</v>
      </c>
      <c r="B3" s="375" t="s">
        <v>4</v>
      </c>
      <c r="C3" s="376"/>
      <c r="D3" s="376"/>
      <c r="E3" s="376"/>
      <c r="F3" s="376"/>
      <c r="G3" s="376"/>
      <c r="H3" s="376"/>
      <c r="I3" s="376"/>
      <c r="J3" s="376"/>
      <c r="K3" s="376"/>
      <c r="L3" s="376"/>
      <c r="M3" s="376"/>
      <c r="N3" s="376"/>
      <c r="O3" s="376"/>
      <c r="P3" s="376"/>
      <c r="Q3" s="376"/>
      <c r="R3" s="376"/>
      <c r="S3" s="376"/>
      <c r="T3" s="376"/>
      <c r="U3" s="377"/>
    </row>
    <row r="4" spans="1:21" s="62" customFormat="1" ht="39.950000000000003" customHeight="1">
      <c r="A4" s="61" t="s">
        <v>5</v>
      </c>
      <c r="B4" s="375" t="s">
        <v>739</v>
      </c>
      <c r="C4" s="376"/>
      <c r="D4" s="376"/>
      <c r="E4" s="376"/>
      <c r="F4" s="376"/>
      <c r="G4" s="376"/>
      <c r="H4" s="376"/>
      <c r="I4" s="376"/>
      <c r="J4" s="376"/>
      <c r="K4" s="376"/>
      <c r="L4" s="376"/>
      <c r="M4" s="376"/>
      <c r="N4" s="376"/>
      <c r="O4" s="376"/>
      <c r="P4" s="376"/>
      <c r="Q4" s="376"/>
      <c r="R4" s="376"/>
      <c r="S4" s="376"/>
      <c r="T4" s="376"/>
      <c r="U4" s="377"/>
    </row>
    <row r="5" spans="1:21" s="62" customFormat="1" ht="48" customHeight="1">
      <c r="A5" s="378" t="s">
        <v>7</v>
      </c>
      <c r="B5" s="61" t="s">
        <v>8</v>
      </c>
      <c r="C5" s="379" t="s">
        <v>141</v>
      </c>
      <c r="D5" s="379"/>
      <c r="E5" s="379"/>
      <c r="F5" s="64" t="s">
        <v>10</v>
      </c>
      <c r="G5" s="379" t="s">
        <v>142</v>
      </c>
      <c r="H5" s="379"/>
      <c r="I5" s="61" t="s">
        <v>12</v>
      </c>
      <c r="J5" s="380" t="s">
        <v>142</v>
      </c>
      <c r="K5" s="381"/>
      <c r="L5" s="381"/>
      <c r="M5" s="381"/>
      <c r="N5" s="381"/>
      <c r="O5" s="381"/>
      <c r="P5" s="381"/>
      <c r="Q5" s="381"/>
      <c r="R5" s="381"/>
      <c r="S5" s="381"/>
      <c r="T5" s="381"/>
      <c r="U5" s="382"/>
    </row>
    <row r="6" spans="1:21" s="62" customFormat="1" ht="44.25" customHeight="1">
      <c r="A6" s="378"/>
      <c r="B6" s="61" t="s">
        <v>14</v>
      </c>
      <c r="C6" s="383" t="s">
        <v>15</v>
      </c>
      <c r="D6" s="384"/>
      <c r="E6" s="385"/>
      <c r="F6" s="61" t="s">
        <v>16</v>
      </c>
      <c r="G6" s="386" t="s">
        <v>143</v>
      </c>
      <c r="H6" s="387"/>
      <c r="I6" s="388"/>
      <c r="J6" s="389"/>
      <c r="K6" s="389"/>
      <c r="L6" s="389"/>
      <c r="M6" s="389"/>
      <c r="N6" s="389"/>
      <c r="O6" s="389"/>
      <c r="P6" s="389"/>
      <c r="Q6" s="389"/>
      <c r="R6" s="389"/>
      <c r="S6" s="389"/>
      <c r="T6" s="389"/>
      <c r="U6" s="390"/>
    </row>
    <row r="7" spans="1:21" s="62" customFormat="1" ht="27.75" customHeight="1">
      <c r="A7" s="74" t="s">
        <v>18</v>
      </c>
      <c r="B7" s="429" t="s">
        <v>740</v>
      </c>
      <c r="C7" s="430"/>
      <c r="D7" s="430"/>
      <c r="E7" s="430"/>
      <c r="F7" s="430"/>
      <c r="G7" s="430"/>
      <c r="H7" s="430"/>
      <c r="I7" s="430"/>
      <c r="J7" s="430"/>
      <c r="K7" s="430"/>
      <c r="L7" s="430"/>
      <c r="M7" s="430"/>
      <c r="N7" s="430"/>
      <c r="O7" s="430"/>
      <c r="P7" s="430"/>
      <c r="Q7" s="430"/>
      <c r="R7" s="75"/>
      <c r="S7" s="439"/>
      <c r="T7" s="439"/>
      <c r="U7" s="439"/>
    </row>
    <row r="8" spans="1:21" s="62" customFormat="1" ht="61.9" customHeight="1">
      <c r="A8" s="73" t="s">
        <v>20</v>
      </c>
      <c r="B8" s="410" t="s">
        <v>741</v>
      </c>
      <c r="C8" s="379"/>
      <c r="D8" s="379"/>
      <c r="E8" s="379"/>
      <c r="F8" s="379"/>
      <c r="G8" s="379"/>
      <c r="H8" s="379"/>
      <c r="I8" s="379"/>
      <c r="J8" s="379"/>
      <c r="K8" s="379"/>
      <c r="L8" s="379"/>
      <c r="M8" s="379"/>
      <c r="N8" s="379"/>
      <c r="O8" s="379"/>
      <c r="P8" s="379"/>
      <c r="Q8" s="379"/>
      <c r="R8" s="379"/>
      <c r="S8" s="379"/>
      <c r="T8" s="379"/>
      <c r="U8" s="29"/>
    </row>
    <row r="10" spans="1:21" s="16" customFormat="1" ht="41.45">
      <c r="A10" s="5" t="s">
        <v>22</v>
      </c>
      <c r="B10" s="5" t="s">
        <v>147</v>
      </c>
      <c r="C10" s="5" t="s">
        <v>148</v>
      </c>
      <c r="D10" s="5" t="s">
        <v>149</v>
      </c>
      <c r="E10" s="5" t="s">
        <v>242</v>
      </c>
      <c r="F10" s="5" t="s">
        <v>742</v>
      </c>
      <c r="G10" s="5" t="s">
        <v>743</v>
      </c>
      <c r="H10" s="5" t="s">
        <v>744</v>
      </c>
      <c r="I10" s="5" t="s">
        <v>154</v>
      </c>
      <c r="J10" s="5" t="s">
        <v>155</v>
      </c>
      <c r="K10" s="5" t="s">
        <v>156</v>
      </c>
      <c r="L10" s="5" t="s">
        <v>157</v>
      </c>
      <c r="M10" s="5" t="s">
        <v>158</v>
      </c>
      <c r="N10" s="5" t="s">
        <v>159</v>
      </c>
      <c r="O10" s="5" t="s">
        <v>158</v>
      </c>
      <c r="P10" s="5" t="s">
        <v>160</v>
      </c>
      <c r="Q10" s="5" t="s">
        <v>161</v>
      </c>
      <c r="R10" s="5" t="s">
        <v>162</v>
      </c>
      <c r="S10" s="5" t="s">
        <v>163</v>
      </c>
      <c r="T10" s="5" t="s">
        <v>164</v>
      </c>
    </row>
    <row r="11" spans="1:21" s="16" customFormat="1" ht="204" customHeight="1">
      <c r="A11" s="11" t="s">
        <v>745</v>
      </c>
      <c r="B11" s="11" t="s">
        <v>255</v>
      </c>
      <c r="C11" s="6" t="s">
        <v>746</v>
      </c>
      <c r="D11" s="27">
        <v>64</v>
      </c>
      <c r="E11" s="15"/>
      <c r="F11" s="15"/>
      <c r="G11" s="15"/>
      <c r="H11" s="17"/>
      <c r="I11" s="193">
        <f>D11</f>
        <v>64</v>
      </c>
      <c r="J11" s="267" t="s">
        <v>747</v>
      </c>
      <c r="K11" s="182">
        <v>50</v>
      </c>
      <c r="L11" s="58" t="s">
        <v>748</v>
      </c>
      <c r="M11" s="182">
        <v>53</v>
      </c>
      <c r="N11" s="368" t="s">
        <v>749</v>
      </c>
      <c r="O11" s="182">
        <v>52</v>
      </c>
      <c r="P11" s="368" t="s">
        <v>750</v>
      </c>
      <c r="Q11" s="182">
        <v>52</v>
      </c>
      <c r="R11" s="183">
        <f>Q11</f>
        <v>52</v>
      </c>
      <c r="S11" s="36">
        <f>R11/D11</f>
        <v>0.8125</v>
      </c>
      <c r="T11" s="227"/>
    </row>
    <row r="12" spans="1:21" s="16" customFormat="1" ht="171" customHeight="1">
      <c r="A12" s="11" t="s">
        <v>751</v>
      </c>
      <c r="B12" s="11" t="s">
        <v>752</v>
      </c>
      <c r="C12" s="6" t="s">
        <v>259</v>
      </c>
      <c r="D12" s="81">
        <v>37</v>
      </c>
      <c r="E12" s="15">
        <v>5</v>
      </c>
      <c r="F12" s="15">
        <v>10</v>
      </c>
      <c r="G12" s="15">
        <v>10</v>
      </c>
      <c r="H12" s="15">
        <v>12</v>
      </c>
      <c r="I12" s="7">
        <f>(E12+F12+G12+H12)</f>
        <v>37</v>
      </c>
      <c r="J12" s="22" t="s">
        <v>753</v>
      </c>
      <c r="K12" s="182">
        <v>3</v>
      </c>
      <c r="L12" s="11" t="s">
        <v>754</v>
      </c>
      <c r="M12" s="182">
        <v>9</v>
      </c>
      <c r="N12" s="11" t="s">
        <v>755</v>
      </c>
      <c r="O12" s="182">
        <v>7</v>
      </c>
      <c r="P12" s="368" t="s">
        <v>756</v>
      </c>
      <c r="Q12" s="182">
        <v>6</v>
      </c>
      <c r="R12" s="183">
        <f>SUM(K12+M12+O12+Q12)</f>
        <v>25</v>
      </c>
      <c r="S12" s="36">
        <f>R12/D12</f>
        <v>0.67567567567567566</v>
      </c>
      <c r="T12" s="6"/>
    </row>
    <row r="13" spans="1:21" s="16" customFormat="1" ht="105.75" customHeight="1">
      <c r="A13" s="11" t="s">
        <v>263</v>
      </c>
      <c r="B13" s="11" t="s">
        <v>757</v>
      </c>
      <c r="C13" s="6" t="s">
        <v>259</v>
      </c>
      <c r="D13" s="81">
        <v>52</v>
      </c>
      <c r="E13" s="15">
        <v>8</v>
      </c>
      <c r="F13" s="15">
        <v>8</v>
      </c>
      <c r="G13" s="15">
        <v>11</v>
      </c>
      <c r="H13" s="15">
        <v>25</v>
      </c>
      <c r="I13" s="7">
        <f>(E13+F13+G13+H13)</f>
        <v>52</v>
      </c>
      <c r="J13" s="268" t="s">
        <v>758</v>
      </c>
      <c r="K13" s="182">
        <v>13</v>
      </c>
      <c r="L13" s="268" t="s">
        <v>759</v>
      </c>
      <c r="M13" s="182">
        <v>8</v>
      </c>
      <c r="N13" s="268" t="s">
        <v>760</v>
      </c>
      <c r="O13" s="182">
        <v>10</v>
      </c>
      <c r="P13" s="368" t="s">
        <v>761</v>
      </c>
      <c r="Q13" s="182">
        <v>7</v>
      </c>
      <c r="R13" s="183">
        <f>SUM(K13+M13+O13+Q13)</f>
        <v>38</v>
      </c>
      <c r="S13" s="36">
        <f>R13/D13</f>
        <v>0.73076923076923073</v>
      </c>
      <c r="T13" s="37"/>
    </row>
    <row r="14" spans="1:21" s="16" customFormat="1" ht="191.25" customHeight="1">
      <c r="A14" s="11" t="s">
        <v>263</v>
      </c>
      <c r="B14" s="11" t="s">
        <v>762</v>
      </c>
      <c r="C14" s="6" t="s">
        <v>746</v>
      </c>
      <c r="D14" s="81">
        <v>1</v>
      </c>
      <c r="E14" s="17"/>
      <c r="F14" s="17"/>
      <c r="G14" s="17"/>
      <c r="H14" s="15">
        <v>1</v>
      </c>
      <c r="I14" s="7">
        <f>(E14+F14+G14+H14)</f>
        <v>1</v>
      </c>
      <c r="J14" s="223"/>
      <c r="K14" s="182">
        <v>0</v>
      </c>
      <c r="L14" s="223"/>
      <c r="M14" s="182">
        <v>0</v>
      </c>
      <c r="N14" s="268" t="s">
        <v>763</v>
      </c>
      <c r="O14" s="182">
        <v>0</v>
      </c>
      <c r="P14" s="369" t="s">
        <v>764</v>
      </c>
      <c r="Q14" s="182">
        <v>1</v>
      </c>
      <c r="R14" s="183">
        <f>SUM(K14+M14+O14+Q14)</f>
        <v>1</v>
      </c>
      <c r="S14" s="36">
        <f>R14/D14</f>
        <v>1</v>
      </c>
      <c r="T14" s="228"/>
    </row>
    <row r="15" spans="1:21" s="16" customFormat="1" ht="30" customHeight="1">
      <c r="A15" s="133" t="s">
        <v>765</v>
      </c>
      <c r="B15" s="134" t="s">
        <v>766</v>
      </c>
      <c r="C15" s="474"/>
      <c r="D15" s="475"/>
      <c r="E15" s="475"/>
      <c r="F15" s="475"/>
      <c r="G15" s="475"/>
      <c r="H15" s="475"/>
      <c r="I15" s="475"/>
      <c r="J15" s="475"/>
      <c r="K15" s="475"/>
      <c r="L15" s="475"/>
      <c r="M15" s="475"/>
      <c r="N15" s="475"/>
      <c r="O15" s="475"/>
      <c r="P15" s="475"/>
      <c r="Q15" s="475"/>
      <c r="R15" s="475"/>
      <c r="S15" s="475"/>
      <c r="T15" s="476"/>
    </row>
    <row r="16" spans="1:21" s="16" customFormat="1" ht="208.5" customHeight="1">
      <c r="A16" s="199" t="s">
        <v>765</v>
      </c>
      <c r="B16" s="11" t="s">
        <v>767</v>
      </c>
      <c r="C16" s="6" t="s">
        <v>259</v>
      </c>
      <c r="D16" s="81">
        <v>85</v>
      </c>
      <c r="E16" s="15">
        <v>8</v>
      </c>
      <c r="F16" s="15">
        <v>22</v>
      </c>
      <c r="G16" s="15">
        <v>23</v>
      </c>
      <c r="H16" s="15">
        <v>21</v>
      </c>
      <c r="I16" s="7">
        <f>(E16+F16+G16+H16)</f>
        <v>74</v>
      </c>
      <c r="J16" s="11" t="s">
        <v>768</v>
      </c>
      <c r="K16" s="182">
        <v>8</v>
      </c>
      <c r="L16" s="11" t="s">
        <v>769</v>
      </c>
      <c r="M16" s="182">
        <v>22</v>
      </c>
      <c r="N16" s="316" t="s">
        <v>770</v>
      </c>
      <c r="O16" s="182">
        <v>23</v>
      </c>
      <c r="P16" s="369" t="s">
        <v>771</v>
      </c>
      <c r="Q16" s="182">
        <v>21</v>
      </c>
      <c r="R16" s="182">
        <f>SUM(K16+M16+O16+Q16)</f>
        <v>74</v>
      </c>
      <c r="S16" s="36">
        <f>R16/D16</f>
        <v>0.87058823529411766</v>
      </c>
      <c r="T16" s="6"/>
    </row>
  </sheetData>
  <mergeCells count="15">
    <mergeCell ref="B7:Q7"/>
    <mergeCell ref="S7:U7"/>
    <mergeCell ref="B8:T8"/>
    <mergeCell ref="C15:T15"/>
    <mergeCell ref="A1:U1"/>
    <mergeCell ref="B2:U2"/>
    <mergeCell ref="B3:U3"/>
    <mergeCell ref="B4:U4"/>
    <mergeCell ref="A5:A6"/>
    <mergeCell ref="C5:E5"/>
    <mergeCell ref="G5:H5"/>
    <mergeCell ref="J5:U5"/>
    <mergeCell ref="C6:E6"/>
    <mergeCell ref="G6:H6"/>
    <mergeCell ref="I6:U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8AB8E-3C7C-48FF-B389-C189B4D556E7}">
  <dimension ref="A1:AD26"/>
  <sheetViews>
    <sheetView topLeftCell="A8" workbookViewId="0">
      <selection activeCell="C11" sqref="C11"/>
    </sheetView>
  </sheetViews>
  <sheetFormatPr defaultColWidth="9.140625" defaultRowHeight="12"/>
  <cols>
    <col min="1" max="1" width="55.140625" style="244" customWidth="1"/>
    <col min="2" max="2" width="59.7109375" style="244" customWidth="1"/>
    <col min="3" max="3" width="16.42578125" style="244" customWidth="1"/>
    <col min="4" max="4" width="11.7109375" style="244" customWidth="1"/>
    <col min="5" max="8" width="17.7109375" style="241" customWidth="1"/>
    <col min="9" max="9" width="11.28515625" style="241" customWidth="1"/>
    <col min="10" max="10" width="49.5703125" style="245" customWidth="1"/>
    <col min="11" max="11" width="23" style="241" customWidth="1"/>
    <col min="12" max="12" width="44.5703125" style="241" customWidth="1"/>
    <col min="13" max="13" width="23" style="241" customWidth="1"/>
    <col min="14" max="14" width="42.28515625" style="241" customWidth="1"/>
    <col min="15" max="15" width="22" style="241" customWidth="1"/>
    <col min="16" max="16" width="38" style="244" customWidth="1"/>
    <col min="17" max="17" width="23.28515625" style="241" customWidth="1"/>
    <col min="18" max="18" width="19.42578125" style="241" customWidth="1"/>
    <col min="19" max="19" width="12.42578125" style="241" customWidth="1"/>
    <col min="20" max="20" width="61.5703125" style="241" customWidth="1"/>
    <col min="21" max="23" width="0" style="241" hidden="1" customWidth="1"/>
    <col min="24" max="24" width="14.28515625" style="241" customWidth="1"/>
    <col min="25" max="16384" width="9.140625" style="241"/>
  </cols>
  <sheetData>
    <row r="1" spans="1:30" s="242" customFormat="1" ht="50.25" customHeight="1">
      <c r="A1" s="432" t="s">
        <v>0</v>
      </c>
      <c r="B1" s="432"/>
      <c r="C1" s="432"/>
      <c r="D1" s="432"/>
      <c r="E1" s="432"/>
      <c r="F1" s="432"/>
      <c r="G1" s="432"/>
      <c r="H1" s="432"/>
      <c r="I1" s="432"/>
      <c r="J1" s="432"/>
      <c r="K1" s="432"/>
      <c r="L1" s="432"/>
      <c r="M1" s="432"/>
      <c r="N1" s="432"/>
      <c r="O1" s="432"/>
      <c r="P1" s="432"/>
      <c r="Q1" s="432"/>
      <c r="R1" s="432"/>
      <c r="S1" s="432"/>
      <c r="T1" s="432"/>
      <c r="U1" s="432"/>
      <c r="V1" s="432"/>
      <c r="W1" s="432"/>
      <c r="X1" s="62"/>
      <c r="Y1" s="62"/>
      <c r="Z1" s="62"/>
      <c r="AA1" s="62"/>
      <c r="AB1" s="62"/>
      <c r="AC1" s="62"/>
      <c r="AD1" s="62"/>
    </row>
    <row r="2" spans="1:30" s="242" customFormat="1" ht="15.75" customHeight="1">
      <c r="A2" s="61" t="s">
        <v>1</v>
      </c>
      <c r="B2" s="375" t="s">
        <v>2</v>
      </c>
      <c r="C2" s="376"/>
      <c r="D2" s="376"/>
      <c r="E2" s="376"/>
      <c r="F2" s="376"/>
      <c r="G2" s="376"/>
      <c r="H2" s="376"/>
      <c r="I2" s="376"/>
      <c r="J2" s="376"/>
      <c r="K2" s="376"/>
      <c r="L2" s="376"/>
      <c r="M2" s="376"/>
      <c r="N2" s="376"/>
      <c r="O2" s="376"/>
      <c r="P2" s="376"/>
      <c r="Q2" s="376"/>
      <c r="R2" s="376"/>
      <c r="S2" s="376"/>
      <c r="T2" s="376"/>
      <c r="U2" s="376"/>
      <c r="V2" s="376"/>
      <c r="W2" s="377"/>
      <c r="X2" s="62"/>
      <c r="Y2" s="62"/>
      <c r="Z2" s="62"/>
      <c r="AA2" s="62"/>
      <c r="AB2" s="62"/>
      <c r="AC2" s="62"/>
      <c r="AD2" s="62"/>
    </row>
    <row r="3" spans="1:30" s="242" customFormat="1" ht="15.75" customHeight="1">
      <c r="A3" s="61" t="s">
        <v>3</v>
      </c>
      <c r="B3" s="375" t="s">
        <v>4</v>
      </c>
      <c r="C3" s="376"/>
      <c r="D3" s="376"/>
      <c r="E3" s="376"/>
      <c r="F3" s="376"/>
      <c r="G3" s="376"/>
      <c r="H3" s="376"/>
      <c r="I3" s="376"/>
      <c r="J3" s="376"/>
      <c r="K3" s="376"/>
      <c r="L3" s="376"/>
      <c r="M3" s="376"/>
      <c r="N3" s="376"/>
      <c r="O3" s="376"/>
      <c r="P3" s="376"/>
      <c r="Q3" s="376"/>
      <c r="R3" s="376"/>
      <c r="S3" s="376"/>
      <c r="T3" s="376"/>
      <c r="U3" s="376"/>
      <c r="V3" s="376"/>
      <c r="W3" s="377"/>
      <c r="X3" s="62"/>
      <c r="Y3" s="62"/>
      <c r="Z3" s="62"/>
      <c r="AA3" s="62"/>
      <c r="AB3" s="62"/>
      <c r="AC3" s="62"/>
      <c r="AD3" s="62"/>
    </row>
    <row r="4" spans="1:30" s="242" customFormat="1" ht="15.75" customHeight="1">
      <c r="A4" s="61" t="s">
        <v>5</v>
      </c>
      <c r="B4" s="375" t="s">
        <v>739</v>
      </c>
      <c r="C4" s="376"/>
      <c r="D4" s="376"/>
      <c r="E4" s="376"/>
      <c r="F4" s="376"/>
      <c r="G4" s="376"/>
      <c r="H4" s="376"/>
      <c r="I4" s="376"/>
      <c r="J4" s="376"/>
      <c r="K4" s="376"/>
      <c r="L4" s="376"/>
      <c r="M4" s="376"/>
      <c r="N4" s="376"/>
      <c r="O4" s="376"/>
      <c r="P4" s="376"/>
      <c r="Q4" s="376"/>
      <c r="R4" s="376"/>
      <c r="S4" s="376"/>
      <c r="T4" s="376"/>
      <c r="U4" s="376"/>
      <c r="V4" s="376"/>
      <c r="W4" s="377"/>
      <c r="X4" s="62"/>
      <c r="Y4" s="62"/>
      <c r="Z4" s="62"/>
      <c r="AA4" s="62"/>
      <c r="AB4" s="62"/>
      <c r="AC4" s="62"/>
      <c r="AD4" s="62"/>
    </row>
    <row r="5" spans="1:30" s="242" customFormat="1" ht="15.75" customHeight="1">
      <c r="A5" s="378" t="s">
        <v>7</v>
      </c>
      <c r="B5" s="61" t="s">
        <v>8</v>
      </c>
      <c r="C5" s="380" t="s">
        <v>141</v>
      </c>
      <c r="D5" s="381"/>
      <c r="E5" s="381"/>
      <c r="F5" s="382"/>
      <c r="G5" s="64" t="s">
        <v>10</v>
      </c>
      <c r="H5" s="379" t="s">
        <v>142</v>
      </c>
      <c r="I5" s="379"/>
      <c r="J5" s="61" t="s">
        <v>12</v>
      </c>
      <c r="K5" s="379" t="s">
        <v>142</v>
      </c>
      <c r="L5" s="379"/>
      <c r="M5" s="379"/>
      <c r="N5" s="379"/>
      <c r="O5" s="379"/>
      <c r="P5" s="379"/>
      <c r="Q5" s="379"/>
      <c r="R5" s="379"/>
      <c r="S5" s="379"/>
      <c r="T5" s="379"/>
      <c r="U5" s="379"/>
      <c r="V5" s="379"/>
      <c r="W5" s="379"/>
      <c r="X5" s="62"/>
      <c r="Y5" s="62"/>
      <c r="Z5" s="62"/>
      <c r="AA5" s="62"/>
      <c r="AB5" s="62"/>
      <c r="AC5" s="62"/>
      <c r="AD5" s="62"/>
    </row>
    <row r="6" spans="1:30" s="242" customFormat="1" ht="15.75" customHeight="1">
      <c r="A6" s="378"/>
      <c r="B6" s="61" t="s">
        <v>14</v>
      </c>
      <c r="C6" s="391" t="s">
        <v>15</v>
      </c>
      <c r="D6" s="392"/>
      <c r="E6" s="392"/>
      <c r="F6" s="393"/>
      <c r="G6" s="61" t="s">
        <v>16</v>
      </c>
      <c r="H6" s="407" t="s">
        <v>143</v>
      </c>
      <c r="I6" s="407"/>
      <c r="J6" s="431"/>
      <c r="K6" s="431"/>
      <c r="L6" s="431"/>
      <c r="M6" s="431"/>
      <c r="N6" s="431"/>
      <c r="O6" s="431"/>
      <c r="P6" s="431"/>
      <c r="Q6" s="431"/>
      <c r="R6" s="431"/>
      <c r="S6" s="431"/>
      <c r="T6" s="431"/>
      <c r="U6" s="431"/>
      <c r="V6" s="431"/>
      <c r="W6" s="431"/>
      <c r="X6" s="62"/>
      <c r="Y6" s="62"/>
      <c r="Z6" s="62"/>
      <c r="AA6" s="62"/>
      <c r="AB6" s="62"/>
      <c r="AC6" s="62"/>
      <c r="AD6" s="62"/>
    </row>
    <row r="7" spans="1:30" s="242" customFormat="1" ht="15.75" customHeight="1">
      <c r="A7" s="64" t="s">
        <v>144</v>
      </c>
      <c r="B7" s="394" t="s">
        <v>772</v>
      </c>
      <c r="C7" s="395"/>
      <c r="D7" s="395"/>
      <c r="E7" s="395"/>
      <c r="F7" s="395"/>
      <c r="G7" s="395"/>
      <c r="H7" s="395"/>
      <c r="I7" s="395"/>
      <c r="J7" s="395"/>
      <c r="K7" s="395"/>
      <c r="L7" s="395"/>
      <c r="M7" s="395"/>
      <c r="N7" s="395"/>
      <c r="O7" s="395"/>
      <c r="P7" s="395"/>
      <c r="Q7" s="395"/>
      <c r="R7" s="395"/>
      <c r="S7" s="395"/>
      <c r="T7" s="396"/>
      <c r="U7" s="56"/>
      <c r="V7" s="56"/>
      <c r="W7" s="56"/>
      <c r="X7" s="1"/>
      <c r="Y7" s="1"/>
      <c r="Z7" s="1"/>
      <c r="AA7" s="1"/>
      <c r="AB7" s="1"/>
      <c r="AC7" s="1"/>
      <c r="AD7" s="1"/>
    </row>
    <row r="8" spans="1:30" s="242" customFormat="1" ht="15" customHeight="1">
      <c r="A8" s="135" t="s">
        <v>20</v>
      </c>
      <c r="B8" s="375" t="s">
        <v>277</v>
      </c>
      <c r="C8" s="376"/>
      <c r="D8" s="376"/>
      <c r="E8" s="376"/>
      <c r="F8" s="376"/>
      <c r="G8" s="376"/>
      <c r="H8" s="376"/>
      <c r="I8" s="376"/>
      <c r="J8" s="376"/>
      <c r="K8" s="376"/>
      <c r="L8" s="376"/>
      <c r="M8" s="376"/>
      <c r="N8" s="376"/>
      <c r="O8" s="376"/>
      <c r="P8" s="376"/>
      <c r="Q8" s="376"/>
      <c r="R8" s="376"/>
      <c r="S8" s="376"/>
      <c r="T8" s="376"/>
      <c r="U8" s="1"/>
      <c r="V8" s="1"/>
      <c r="W8" s="1"/>
      <c r="X8" s="1"/>
      <c r="Y8" s="1"/>
      <c r="Z8" s="1"/>
      <c r="AA8" s="1"/>
      <c r="AB8" s="1"/>
      <c r="AC8" s="1"/>
      <c r="AD8" s="1"/>
    </row>
    <row r="9" spans="1:30" s="243" customFormat="1" ht="43.5">
      <c r="A9" s="5" t="s">
        <v>773</v>
      </c>
      <c r="B9" s="5" t="s">
        <v>147</v>
      </c>
      <c r="C9" s="5" t="s">
        <v>148</v>
      </c>
      <c r="D9" s="5" t="s">
        <v>149</v>
      </c>
      <c r="E9" s="50" t="s">
        <v>150</v>
      </c>
      <c r="F9" s="50" t="s">
        <v>151</v>
      </c>
      <c r="G9" s="50" t="s">
        <v>152</v>
      </c>
      <c r="H9" s="50" t="s">
        <v>153</v>
      </c>
      <c r="I9" s="5" t="s">
        <v>154</v>
      </c>
      <c r="J9" s="306" t="s">
        <v>155</v>
      </c>
      <c r="K9" s="306" t="s">
        <v>156</v>
      </c>
      <c r="L9" s="306" t="s">
        <v>157</v>
      </c>
      <c r="M9" s="306" t="s">
        <v>158</v>
      </c>
      <c r="N9" s="306" t="s">
        <v>159</v>
      </c>
      <c r="O9" s="306" t="s">
        <v>158</v>
      </c>
      <c r="P9" s="306" t="s">
        <v>160</v>
      </c>
      <c r="Q9" s="306" t="s">
        <v>161</v>
      </c>
      <c r="R9" s="306" t="s">
        <v>162</v>
      </c>
      <c r="S9" s="306" t="s">
        <v>163</v>
      </c>
      <c r="T9" s="306" t="s">
        <v>164</v>
      </c>
      <c r="U9" s="16"/>
      <c r="V9" s="16"/>
      <c r="W9" s="16"/>
      <c r="X9" s="16"/>
      <c r="Y9" s="16"/>
      <c r="Z9" s="16"/>
      <c r="AA9" s="16"/>
      <c r="AB9" s="16"/>
      <c r="AC9" s="16"/>
      <c r="AD9" s="16"/>
    </row>
    <row r="10" spans="1:30" s="243" customFormat="1" ht="67.5" customHeight="1">
      <c r="A10" s="309" t="s">
        <v>774</v>
      </c>
      <c r="B10" s="309" t="s">
        <v>775</v>
      </c>
      <c r="C10" s="6" t="s">
        <v>259</v>
      </c>
      <c r="D10" s="8">
        <v>16</v>
      </c>
      <c r="E10" s="15">
        <v>3</v>
      </c>
      <c r="F10" s="15">
        <v>4</v>
      </c>
      <c r="G10" s="15">
        <v>3</v>
      </c>
      <c r="H10" s="15">
        <v>6</v>
      </c>
      <c r="I10" s="7">
        <f t="shared" ref="I10:I20" si="0">(E10+F10+G10+H10)</f>
        <v>16</v>
      </c>
      <c r="J10" s="58" t="s">
        <v>776</v>
      </c>
      <c r="K10" s="182">
        <v>3</v>
      </c>
      <c r="L10" s="11" t="s">
        <v>777</v>
      </c>
      <c r="M10" s="231">
        <v>4</v>
      </c>
      <c r="N10" s="11" t="s">
        <v>778</v>
      </c>
      <c r="O10" s="231">
        <v>3</v>
      </c>
      <c r="P10" s="11" t="s">
        <v>779</v>
      </c>
      <c r="Q10" s="231">
        <v>6</v>
      </c>
      <c r="R10" s="183">
        <f t="shared" ref="R10:R15" si="1">K10+M10+O10+Q10</f>
        <v>16</v>
      </c>
      <c r="S10" s="36">
        <f t="shared" ref="S10:S20" si="2">R10/D10</f>
        <v>1</v>
      </c>
      <c r="T10" s="6"/>
      <c r="U10" s="16"/>
      <c r="V10" s="16"/>
      <c r="W10" s="16"/>
      <c r="X10" s="16"/>
      <c r="Y10" s="16"/>
      <c r="Z10" s="16"/>
      <c r="AA10" s="16"/>
      <c r="AB10" s="16"/>
      <c r="AC10" s="16"/>
      <c r="AD10" s="16"/>
    </row>
    <row r="11" spans="1:30" s="243" customFormat="1" ht="108" customHeight="1">
      <c r="A11" s="310" t="s">
        <v>780</v>
      </c>
      <c r="B11" s="22" t="s">
        <v>781</v>
      </c>
      <c r="C11" s="6" t="s">
        <v>259</v>
      </c>
      <c r="D11" s="8">
        <v>49</v>
      </c>
      <c r="E11" s="15">
        <v>5</v>
      </c>
      <c r="F11" s="15">
        <v>12</v>
      </c>
      <c r="G11" s="15">
        <v>11</v>
      </c>
      <c r="H11" s="15">
        <v>10</v>
      </c>
      <c r="I11" s="7">
        <f t="shared" si="0"/>
        <v>38</v>
      </c>
      <c r="J11" s="22" t="s">
        <v>782</v>
      </c>
      <c r="K11" s="182">
        <v>5</v>
      </c>
      <c r="L11" s="338" t="s">
        <v>783</v>
      </c>
      <c r="M11" s="343">
        <v>12</v>
      </c>
      <c r="N11" s="338" t="s">
        <v>784</v>
      </c>
      <c r="O11" s="343">
        <v>11</v>
      </c>
      <c r="P11" s="22" t="s">
        <v>785</v>
      </c>
      <c r="Q11" s="343">
        <v>10</v>
      </c>
      <c r="R11" s="183">
        <f t="shared" si="1"/>
        <v>38</v>
      </c>
      <c r="S11" s="36">
        <f t="shared" si="2"/>
        <v>0.77551020408163263</v>
      </c>
      <c r="T11" s="6"/>
      <c r="U11" s="16"/>
      <c r="V11" s="16"/>
      <c r="W11" s="16"/>
      <c r="X11" s="16"/>
      <c r="Y11" s="16"/>
      <c r="Z11" s="16"/>
      <c r="AA11" s="16"/>
      <c r="AB11" s="16"/>
      <c r="AC11" s="16"/>
      <c r="AD11" s="16"/>
    </row>
    <row r="12" spans="1:30" s="243" customFormat="1" ht="78" customHeight="1">
      <c r="A12" s="310" t="s">
        <v>786</v>
      </c>
      <c r="B12" s="310" t="s">
        <v>787</v>
      </c>
      <c r="C12" s="6" t="s">
        <v>259</v>
      </c>
      <c r="D12" s="8">
        <v>1</v>
      </c>
      <c r="E12" s="15"/>
      <c r="F12" s="15"/>
      <c r="G12" s="15"/>
      <c r="H12" s="15">
        <v>1</v>
      </c>
      <c r="I12" s="7">
        <f t="shared" si="0"/>
        <v>1</v>
      </c>
      <c r="J12" s="266" t="s">
        <v>788</v>
      </c>
      <c r="K12" s="182">
        <v>0</v>
      </c>
      <c r="L12" s="338" t="s">
        <v>788</v>
      </c>
      <c r="M12" s="343">
        <v>0</v>
      </c>
      <c r="N12" s="338" t="s">
        <v>788</v>
      </c>
      <c r="O12" s="343" t="s">
        <v>788</v>
      </c>
      <c r="P12" s="22" t="s">
        <v>789</v>
      </c>
      <c r="Q12" s="343">
        <v>1</v>
      </c>
      <c r="R12" s="183">
        <f>Q12</f>
        <v>1</v>
      </c>
      <c r="S12" s="36">
        <f t="shared" si="2"/>
        <v>1</v>
      </c>
      <c r="T12" s="6"/>
      <c r="U12" s="16"/>
      <c r="V12" s="16"/>
      <c r="W12" s="16"/>
      <c r="X12" s="16"/>
      <c r="Y12" s="16"/>
      <c r="Z12" s="16"/>
      <c r="AA12" s="16"/>
      <c r="AB12" s="16"/>
      <c r="AC12" s="16"/>
      <c r="AD12" s="16"/>
    </row>
    <row r="13" spans="1:30" s="243" customFormat="1" ht="84.75" customHeight="1">
      <c r="A13" s="311" t="s">
        <v>790</v>
      </c>
      <c r="B13" s="311" t="s">
        <v>791</v>
      </c>
      <c r="C13" s="6" t="s">
        <v>259</v>
      </c>
      <c r="D13" s="8">
        <v>59</v>
      </c>
      <c r="E13" s="15">
        <v>12</v>
      </c>
      <c r="F13" s="15">
        <v>14</v>
      </c>
      <c r="G13" s="15">
        <v>15</v>
      </c>
      <c r="H13" s="15">
        <v>17</v>
      </c>
      <c r="I13" s="193">
        <f t="shared" si="0"/>
        <v>58</v>
      </c>
      <c r="J13" s="22" t="s">
        <v>792</v>
      </c>
      <c r="K13" s="182">
        <v>12</v>
      </c>
      <c r="L13" s="338" t="s">
        <v>793</v>
      </c>
      <c r="M13" s="343">
        <v>14</v>
      </c>
      <c r="N13" s="338" t="s">
        <v>794</v>
      </c>
      <c r="O13" s="343">
        <v>15</v>
      </c>
      <c r="P13" s="22" t="s">
        <v>795</v>
      </c>
      <c r="Q13" s="343">
        <v>17</v>
      </c>
      <c r="R13" s="183">
        <f t="shared" si="1"/>
        <v>58</v>
      </c>
      <c r="S13" s="36">
        <f t="shared" si="2"/>
        <v>0.98305084745762716</v>
      </c>
      <c r="T13" s="6"/>
      <c r="U13" s="16"/>
      <c r="V13" s="16"/>
      <c r="W13" s="16"/>
      <c r="X13" s="16"/>
      <c r="Y13" s="16"/>
      <c r="Z13" s="16"/>
      <c r="AA13" s="16"/>
      <c r="AB13" s="16"/>
      <c r="AC13" s="16"/>
      <c r="AD13" s="16"/>
    </row>
    <row r="14" spans="1:30" s="243" customFormat="1" ht="89.25" customHeight="1">
      <c r="A14" s="311" t="s">
        <v>796</v>
      </c>
      <c r="B14" s="311" t="s">
        <v>797</v>
      </c>
      <c r="C14" s="6" t="s">
        <v>259</v>
      </c>
      <c r="D14" s="8">
        <v>120</v>
      </c>
      <c r="E14" s="15">
        <v>29</v>
      </c>
      <c r="F14" s="15">
        <v>25</v>
      </c>
      <c r="G14" s="15">
        <v>31</v>
      </c>
      <c r="H14" s="15">
        <v>35</v>
      </c>
      <c r="I14" s="7">
        <f t="shared" si="0"/>
        <v>120</v>
      </c>
      <c r="J14" s="22" t="s">
        <v>798</v>
      </c>
      <c r="K14" s="182">
        <v>29</v>
      </c>
      <c r="L14" s="338" t="s">
        <v>799</v>
      </c>
      <c r="M14" s="343">
        <v>25</v>
      </c>
      <c r="N14" s="338" t="s">
        <v>800</v>
      </c>
      <c r="O14" s="343">
        <v>31</v>
      </c>
      <c r="P14" s="22" t="s">
        <v>801</v>
      </c>
      <c r="Q14" s="343">
        <v>35</v>
      </c>
      <c r="R14" s="183">
        <f t="shared" si="1"/>
        <v>120</v>
      </c>
      <c r="S14" s="36">
        <f t="shared" si="2"/>
        <v>1</v>
      </c>
      <c r="T14" s="6"/>
      <c r="U14" s="16"/>
      <c r="V14" s="16"/>
      <c r="W14" s="16"/>
      <c r="X14" s="16"/>
      <c r="Y14" s="16"/>
      <c r="Z14" s="16"/>
      <c r="AA14" s="16"/>
      <c r="AB14" s="16"/>
      <c r="AC14" s="16"/>
      <c r="AD14" s="16"/>
    </row>
    <row r="15" spans="1:30" s="243" customFormat="1" ht="88.5" customHeight="1">
      <c r="A15" s="312" t="s">
        <v>802</v>
      </c>
      <c r="B15" s="312" t="s">
        <v>803</v>
      </c>
      <c r="C15" s="6" t="s">
        <v>259</v>
      </c>
      <c r="D15" s="8">
        <v>48</v>
      </c>
      <c r="E15" s="15">
        <v>12</v>
      </c>
      <c r="F15" s="15">
        <v>11</v>
      </c>
      <c r="G15" s="15">
        <v>10</v>
      </c>
      <c r="H15" s="15">
        <v>15</v>
      </c>
      <c r="I15" s="7">
        <f t="shared" si="0"/>
        <v>48</v>
      </c>
      <c r="J15" s="22" t="s">
        <v>804</v>
      </c>
      <c r="K15" s="182">
        <v>12</v>
      </c>
      <c r="L15" s="338" t="s">
        <v>805</v>
      </c>
      <c r="M15" s="343">
        <v>11</v>
      </c>
      <c r="N15" s="338" t="s">
        <v>806</v>
      </c>
      <c r="O15" s="343">
        <v>10</v>
      </c>
      <c r="P15" s="22" t="s">
        <v>807</v>
      </c>
      <c r="Q15" s="343">
        <v>15</v>
      </c>
      <c r="R15" s="183">
        <f t="shared" si="1"/>
        <v>48</v>
      </c>
      <c r="S15" s="36">
        <f t="shared" si="2"/>
        <v>1</v>
      </c>
      <c r="T15" s="6"/>
      <c r="U15" s="16"/>
      <c r="V15" s="16"/>
      <c r="W15" s="16"/>
      <c r="X15" s="16"/>
      <c r="Y15" s="16"/>
      <c r="Z15" s="16"/>
      <c r="AA15" s="16"/>
      <c r="AB15" s="16"/>
      <c r="AC15" s="16"/>
      <c r="AD15" s="16"/>
    </row>
    <row r="16" spans="1:30" s="243" customFormat="1" ht="78.75" customHeight="1">
      <c r="A16" s="370" t="s">
        <v>808</v>
      </c>
      <c r="B16" s="370" t="s">
        <v>809</v>
      </c>
      <c r="C16" s="6" t="s">
        <v>259</v>
      </c>
      <c r="D16" s="8">
        <v>1</v>
      </c>
      <c r="E16" s="15">
        <v>1</v>
      </c>
      <c r="F16" s="15"/>
      <c r="G16" s="15"/>
      <c r="H16" s="15"/>
      <c r="I16" s="7">
        <f t="shared" si="0"/>
        <v>1</v>
      </c>
      <c r="J16" s="22" t="s">
        <v>810</v>
      </c>
      <c r="K16" s="182">
        <v>1</v>
      </c>
      <c r="L16" s="338" t="s">
        <v>788</v>
      </c>
      <c r="M16" s="343">
        <v>0</v>
      </c>
      <c r="N16" s="338" t="s">
        <v>788</v>
      </c>
      <c r="O16" s="343" t="s">
        <v>788</v>
      </c>
      <c r="P16" s="22" t="s">
        <v>788</v>
      </c>
      <c r="Q16" s="343" t="s">
        <v>788</v>
      </c>
      <c r="R16" s="183">
        <v>1</v>
      </c>
      <c r="S16" s="36">
        <f t="shared" si="2"/>
        <v>1</v>
      </c>
      <c r="T16" s="6"/>
      <c r="U16" s="16"/>
      <c r="V16" s="16"/>
      <c r="W16" s="16"/>
      <c r="X16" s="16"/>
      <c r="Y16" s="16"/>
      <c r="Z16" s="16"/>
      <c r="AA16" s="16"/>
      <c r="AB16" s="16"/>
      <c r="AC16" s="16"/>
      <c r="AD16" s="16"/>
    </row>
    <row r="17" spans="1:20" s="243" customFormat="1" ht="78.75" customHeight="1">
      <c r="A17" s="311" t="s">
        <v>811</v>
      </c>
      <c r="B17" s="314" t="s">
        <v>812</v>
      </c>
      <c r="C17" s="6" t="s">
        <v>259</v>
      </c>
      <c r="D17" s="8">
        <v>1</v>
      </c>
      <c r="E17" s="15">
        <v>1</v>
      </c>
      <c r="F17" s="15"/>
      <c r="G17" s="15"/>
      <c r="H17" s="15"/>
      <c r="I17" s="7">
        <f t="shared" si="0"/>
        <v>1</v>
      </c>
      <c r="J17" s="22" t="s">
        <v>813</v>
      </c>
      <c r="K17" s="182">
        <v>1</v>
      </c>
      <c r="L17" s="344" t="s">
        <v>788</v>
      </c>
      <c r="M17" s="343">
        <v>0</v>
      </c>
      <c r="N17" s="344" t="s">
        <v>788</v>
      </c>
      <c r="O17" s="343" t="s">
        <v>788</v>
      </c>
      <c r="P17" s="22" t="s">
        <v>788</v>
      </c>
      <c r="Q17" s="343" t="s">
        <v>788</v>
      </c>
      <c r="R17" s="183">
        <v>1</v>
      </c>
      <c r="S17" s="36">
        <f t="shared" si="2"/>
        <v>1</v>
      </c>
      <c r="T17" s="6"/>
    </row>
    <row r="18" spans="1:20" s="243" customFormat="1" ht="67.5" customHeight="1">
      <c r="A18" s="311" t="s">
        <v>814</v>
      </c>
      <c r="B18" s="311" t="s">
        <v>815</v>
      </c>
      <c r="C18" s="6" t="s">
        <v>259</v>
      </c>
      <c r="D18" s="8">
        <v>1</v>
      </c>
      <c r="E18" s="15"/>
      <c r="F18" s="15"/>
      <c r="G18" s="15"/>
      <c r="H18" s="15">
        <v>1</v>
      </c>
      <c r="I18" s="7">
        <f t="shared" si="0"/>
        <v>1</v>
      </c>
      <c r="J18" s="22" t="s">
        <v>788</v>
      </c>
      <c r="K18" s="182">
        <v>0</v>
      </c>
      <c r="L18" s="338" t="s">
        <v>788</v>
      </c>
      <c r="M18" s="343">
        <v>0</v>
      </c>
      <c r="N18" s="338" t="s">
        <v>788</v>
      </c>
      <c r="O18" s="343" t="s">
        <v>788</v>
      </c>
      <c r="P18" s="22" t="s">
        <v>816</v>
      </c>
      <c r="Q18" s="343">
        <v>1</v>
      </c>
      <c r="R18" s="183">
        <f>Q18</f>
        <v>1</v>
      </c>
      <c r="S18" s="36">
        <f t="shared" si="2"/>
        <v>1</v>
      </c>
      <c r="T18" s="6"/>
    </row>
    <row r="19" spans="1:20" s="243" customFormat="1" ht="20.25" customHeight="1">
      <c r="A19" s="312" t="s">
        <v>817</v>
      </c>
      <c r="B19" s="312" t="s">
        <v>818</v>
      </c>
      <c r="C19" s="6" t="s">
        <v>259</v>
      </c>
      <c r="D19" s="8">
        <v>1</v>
      </c>
      <c r="E19" s="15"/>
      <c r="F19" s="15"/>
      <c r="G19" s="15"/>
      <c r="H19" s="15"/>
      <c r="I19" s="7">
        <f t="shared" si="0"/>
        <v>0</v>
      </c>
      <c r="J19" s="22" t="s">
        <v>788</v>
      </c>
      <c r="K19" s="182">
        <v>0</v>
      </c>
      <c r="L19" s="338" t="s">
        <v>788</v>
      </c>
      <c r="M19" s="343">
        <v>0</v>
      </c>
      <c r="N19" s="338" t="s">
        <v>788</v>
      </c>
      <c r="O19" s="343" t="s">
        <v>788</v>
      </c>
      <c r="P19" s="22" t="s">
        <v>788</v>
      </c>
      <c r="Q19" s="343" t="s">
        <v>788</v>
      </c>
      <c r="R19" s="183">
        <v>0</v>
      </c>
      <c r="S19" s="36">
        <f t="shared" si="2"/>
        <v>0</v>
      </c>
      <c r="T19" s="6"/>
    </row>
    <row r="20" spans="1:20" s="243" customFormat="1" ht="20.25" customHeight="1">
      <c r="A20" s="313" t="s">
        <v>819</v>
      </c>
      <c r="B20" s="500" t="s">
        <v>820</v>
      </c>
      <c r="C20" s="503" t="s">
        <v>259</v>
      </c>
      <c r="D20" s="506">
        <v>24</v>
      </c>
      <c r="E20" s="489">
        <v>6</v>
      </c>
      <c r="F20" s="489">
        <v>6</v>
      </c>
      <c r="G20" s="489">
        <v>6</v>
      </c>
      <c r="H20" s="489">
        <v>6</v>
      </c>
      <c r="I20" s="492">
        <f t="shared" si="0"/>
        <v>24</v>
      </c>
      <c r="J20" s="495" t="s">
        <v>821</v>
      </c>
      <c r="K20" s="497">
        <v>6</v>
      </c>
      <c r="L20" s="485" t="s">
        <v>822</v>
      </c>
      <c r="M20" s="483">
        <v>6</v>
      </c>
      <c r="N20" s="485" t="s">
        <v>823</v>
      </c>
      <c r="O20" s="483">
        <v>6</v>
      </c>
      <c r="P20" s="487" t="s">
        <v>824</v>
      </c>
      <c r="Q20" s="483">
        <v>6</v>
      </c>
      <c r="R20" s="477">
        <f>+K20+M20+O20+Q20</f>
        <v>24</v>
      </c>
      <c r="S20" s="480">
        <f t="shared" si="2"/>
        <v>1</v>
      </c>
      <c r="T20" s="6"/>
    </row>
    <row r="21" spans="1:20" s="243" customFormat="1" ht="20.25" customHeight="1">
      <c r="A21" s="312" t="s">
        <v>825</v>
      </c>
      <c r="B21" s="501"/>
      <c r="C21" s="504"/>
      <c r="D21" s="507"/>
      <c r="E21" s="490"/>
      <c r="F21" s="490"/>
      <c r="G21" s="490"/>
      <c r="H21" s="490"/>
      <c r="I21" s="493"/>
      <c r="J21" s="485"/>
      <c r="K21" s="498"/>
      <c r="L21" s="485"/>
      <c r="M21" s="483"/>
      <c r="N21" s="485"/>
      <c r="O21" s="483"/>
      <c r="P21" s="487"/>
      <c r="Q21" s="483"/>
      <c r="R21" s="478"/>
      <c r="S21" s="481"/>
      <c r="T21" s="6"/>
    </row>
    <row r="22" spans="1:20" s="243" customFormat="1" ht="20.25" customHeight="1">
      <c r="A22" s="315" t="s">
        <v>826</v>
      </c>
      <c r="B22" s="501"/>
      <c r="C22" s="504"/>
      <c r="D22" s="507"/>
      <c r="E22" s="490"/>
      <c r="F22" s="490"/>
      <c r="G22" s="490"/>
      <c r="H22" s="490"/>
      <c r="I22" s="493"/>
      <c r="J22" s="485"/>
      <c r="K22" s="498"/>
      <c r="L22" s="485"/>
      <c r="M22" s="483"/>
      <c r="N22" s="485"/>
      <c r="O22" s="483"/>
      <c r="P22" s="487"/>
      <c r="Q22" s="483"/>
      <c r="R22" s="478"/>
      <c r="S22" s="481"/>
      <c r="T22" s="6"/>
    </row>
    <row r="23" spans="1:20" s="243" customFormat="1" ht="20.25" customHeight="1">
      <c r="A23" s="313" t="s">
        <v>827</v>
      </c>
      <c r="B23" s="501"/>
      <c r="C23" s="504"/>
      <c r="D23" s="507"/>
      <c r="E23" s="490"/>
      <c r="F23" s="490"/>
      <c r="G23" s="490"/>
      <c r="H23" s="490"/>
      <c r="I23" s="493"/>
      <c r="J23" s="485"/>
      <c r="K23" s="498"/>
      <c r="L23" s="485"/>
      <c r="M23" s="483"/>
      <c r="N23" s="485"/>
      <c r="O23" s="483"/>
      <c r="P23" s="487"/>
      <c r="Q23" s="483"/>
      <c r="R23" s="478"/>
      <c r="S23" s="481"/>
      <c r="T23" s="6"/>
    </row>
    <row r="24" spans="1:20" s="243" customFormat="1" ht="20.25" customHeight="1">
      <c r="A24" s="312" t="s">
        <v>828</v>
      </c>
      <c r="B24" s="502"/>
      <c r="C24" s="505"/>
      <c r="D24" s="508"/>
      <c r="E24" s="491"/>
      <c r="F24" s="491"/>
      <c r="G24" s="491"/>
      <c r="H24" s="491"/>
      <c r="I24" s="494"/>
      <c r="J24" s="496"/>
      <c r="K24" s="499"/>
      <c r="L24" s="486"/>
      <c r="M24" s="484"/>
      <c r="N24" s="486"/>
      <c r="O24" s="484"/>
      <c r="P24" s="488"/>
      <c r="Q24" s="484"/>
      <c r="R24" s="479"/>
      <c r="S24" s="482"/>
      <c r="T24" s="6"/>
    </row>
    <row r="25" spans="1:20" ht="15">
      <c r="A25" s="6"/>
      <c r="B25" s="6"/>
      <c r="C25" s="52" t="s">
        <v>532</v>
      </c>
      <c r="D25" s="27">
        <f t="shared" ref="D25:I25" si="3">SUM(D10:D24)</f>
        <v>321</v>
      </c>
      <c r="E25" s="27">
        <f t="shared" si="3"/>
        <v>69</v>
      </c>
      <c r="F25" s="27">
        <f t="shared" si="3"/>
        <v>72</v>
      </c>
      <c r="G25" s="27">
        <f t="shared" si="3"/>
        <v>76</v>
      </c>
      <c r="H25" s="27">
        <f t="shared" si="3"/>
        <v>91</v>
      </c>
      <c r="I25" s="53">
        <f t="shared" si="3"/>
        <v>308</v>
      </c>
      <c r="J25" s="8"/>
      <c r="K25" s="8"/>
      <c r="L25" s="8"/>
      <c r="M25" s="8"/>
      <c r="N25" s="8"/>
      <c r="O25" s="8"/>
      <c r="P25" s="6"/>
      <c r="Q25" s="8"/>
      <c r="R25" s="27">
        <f>SUM(R10:R24)</f>
        <v>308</v>
      </c>
      <c r="S25" s="54">
        <f>AVERAGE(S10:S24)</f>
        <v>0.88714191377629636</v>
      </c>
      <c r="T25" s="8"/>
    </row>
    <row r="26" spans="1:20">
      <c r="A26" s="55"/>
      <c r="B26" s="55"/>
      <c r="C26" s="55"/>
      <c r="D26" s="56"/>
      <c r="E26" s="56"/>
      <c r="F26" s="56"/>
      <c r="G26" s="56"/>
      <c r="H26" s="56"/>
      <c r="I26" s="57"/>
      <c r="J26" s="56"/>
      <c r="K26" s="56">
        <v>7</v>
      </c>
      <c r="L26" s="56"/>
      <c r="M26" s="56"/>
      <c r="N26" s="56"/>
      <c r="O26" s="56"/>
      <c r="P26" s="55"/>
      <c r="Q26" s="56"/>
      <c r="R26" s="56"/>
      <c r="S26" s="56"/>
      <c r="T26" s="56"/>
    </row>
  </sheetData>
  <autoFilter ref="A9:AD26" xr:uid="{596C34B0-C416-40AF-93C7-FA9B60314C54}"/>
  <mergeCells count="31">
    <mergeCell ref="J6:W6"/>
    <mergeCell ref="B7:T7"/>
    <mergeCell ref="B8:T8"/>
    <mergeCell ref="A1:W1"/>
    <mergeCell ref="B2:W2"/>
    <mergeCell ref="B3:W3"/>
    <mergeCell ref="B4:W4"/>
    <mergeCell ref="A5:A6"/>
    <mergeCell ref="C5:F5"/>
    <mergeCell ref="H5:I5"/>
    <mergeCell ref="K5:W5"/>
    <mergeCell ref="C6:F6"/>
    <mergeCell ref="H6:I6"/>
    <mergeCell ref="B20:B24"/>
    <mergeCell ref="C20:C24"/>
    <mergeCell ref="E20:E24"/>
    <mergeCell ref="F20:F24"/>
    <mergeCell ref="G20:G24"/>
    <mergeCell ref="D20:D24"/>
    <mergeCell ref="H20:H24"/>
    <mergeCell ref="I20:I24"/>
    <mergeCell ref="J20:J24"/>
    <mergeCell ref="K20:K24"/>
    <mergeCell ref="L20:L24"/>
    <mergeCell ref="R20:R24"/>
    <mergeCell ref="S20:S24"/>
    <mergeCell ref="M20:M24"/>
    <mergeCell ref="N20:N24"/>
    <mergeCell ref="O20:O24"/>
    <mergeCell ref="P20:P24"/>
    <mergeCell ref="Q20:Q24"/>
  </mergeCells>
  <conditionalFormatting sqref="B20">
    <cfRule type="duplicateValues" dxfId="51" priority="3"/>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942E9-63A6-4A43-AD47-B8656535D433}">
  <dimension ref="A1:Y69"/>
  <sheetViews>
    <sheetView showGridLines="0" topLeftCell="B9" zoomScale="86" zoomScaleNormal="86" zoomScaleSheetLayoutView="102" workbookViewId="0">
      <selection activeCell="D15" sqref="D15"/>
    </sheetView>
  </sheetViews>
  <sheetFormatPr defaultColWidth="10.85546875" defaultRowHeight="15"/>
  <cols>
    <col min="1" max="1" width="21.28515625" style="141" hidden="1" customWidth="1"/>
    <col min="2" max="2" width="28" style="269" customWidth="1"/>
    <col min="3" max="3" width="97.7109375" style="269" customWidth="1"/>
    <col min="4" max="4" width="21" style="141" customWidth="1"/>
    <col min="5" max="5" width="23.140625" style="141" customWidth="1"/>
    <col min="6" max="6" width="26" style="141" customWidth="1"/>
    <col min="7" max="7" width="19" style="141" customWidth="1"/>
    <col min="8" max="11" width="27.42578125" style="141" customWidth="1"/>
    <col min="12" max="12" width="26.85546875" style="270" customWidth="1"/>
    <col min="13" max="13" width="37.140625" style="271" customWidth="1"/>
    <col min="14" max="14" width="48.28515625" style="142" hidden="1" customWidth="1"/>
    <col min="15" max="15" width="37" style="143" customWidth="1"/>
    <col min="16" max="16" width="43.42578125" style="143" customWidth="1"/>
    <col min="17" max="17" width="38.7109375" style="141" customWidth="1"/>
    <col min="18" max="18" width="16.7109375" style="141" customWidth="1"/>
    <col min="19" max="19" width="29" style="141" customWidth="1"/>
    <col min="20" max="20" width="22.42578125" style="141" customWidth="1"/>
    <col min="21" max="21" width="32.28515625" style="141" customWidth="1"/>
    <col min="22" max="22" width="38.5703125" style="143" customWidth="1"/>
    <col min="23" max="23" width="35.5703125" style="143" customWidth="1"/>
    <col min="24" max="24" width="32.85546875" style="141" customWidth="1"/>
    <col min="25" max="245" width="10.85546875" style="141"/>
    <col min="246" max="246" width="4.140625" style="141" customWidth="1"/>
    <col min="247" max="247" width="39.7109375" style="141" customWidth="1"/>
    <col min="248" max="248" width="59.28515625" style="141" customWidth="1"/>
    <col min="249" max="249" width="22.140625" style="141" customWidth="1"/>
    <col min="250" max="250" width="21" style="141" customWidth="1"/>
    <col min="251" max="252" width="21.5703125" style="141" customWidth="1"/>
    <col min="253" max="253" width="27" style="141" customWidth="1"/>
    <col min="254" max="254" width="17" style="141" customWidth="1"/>
    <col min="255" max="258" width="13" style="141" customWidth="1"/>
    <col min="259" max="262" width="16.7109375" style="141" customWidth="1"/>
    <col min="263" max="263" width="30.140625" style="141" customWidth="1"/>
    <col min="264" max="264" width="19.5703125" style="141" customWidth="1"/>
    <col min="265" max="265" width="19" style="141" customWidth="1"/>
    <col min="266" max="501" width="10.85546875" style="141"/>
    <col min="502" max="502" width="4.140625" style="141" customWidth="1"/>
    <col min="503" max="503" width="39.7109375" style="141" customWidth="1"/>
    <col min="504" max="504" width="59.28515625" style="141" customWidth="1"/>
    <col min="505" max="505" width="22.140625" style="141" customWidth="1"/>
    <col min="506" max="506" width="21" style="141" customWidth="1"/>
    <col min="507" max="508" width="21.5703125" style="141" customWidth="1"/>
    <col min="509" max="509" width="27" style="141" customWidth="1"/>
    <col min="510" max="510" width="17" style="141" customWidth="1"/>
    <col min="511" max="514" width="13" style="141" customWidth="1"/>
    <col min="515" max="518" width="16.7109375" style="141" customWidth="1"/>
    <col min="519" max="519" width="30.140625" style="141" customWidth="1"/>
    <col min="520" max="520" width="19.5703125" style="141" customWidth="1"/>
    <col min="521" max="521" width="19" style="141" customWidth="1"/>
    <col min="522" max="757" width="10.85546875" style="141"/>
    <col min="758" max="758" width="4.140625" style="141" customWidth="1"/>
    <col min="759" max="759" width="39.7109375" style="141" customWidth="1"/>
    <col min="760" max="760" width="59.28515625" style="141" customWidth="1"/>
    <col min="761" max="761" width="22.140625" style="141" customWidth="1"/>
    <col min="762" max="762" width="21" style="141" customWidth="1"/>
    <col min="763" max="764" width="21.5703125" style="141" customWidth="1"/>
    <col min="765" max="765" width="27" style="141" customWidth="1"/>
    <col min="766" max="766" width="17" style="141" customWidth="1"/>
    <col min="767" max="770" width="13" style="141" customWidth="1"/>
    <col min="771" max="774" width="16.7109375" style="141" customWidth="1"/>
    <col min="775" max="775" width="30.140625" style="141" customWidth="1"/>
    <col min="776" max="776" width="19.5703125" style="141" customWidth="1"/>
    <col min="777" max="777" width="19" style="141" customWidth="1"/>
    <col min="778" max="1013" width="10.85546875" style="141"/>
    <col min="1014" max="1014" width="4.140625" style="141" customWidth="1"/>
    <col min="1015" max="1015" width="39.7109375" style="141" customWidth="1"/>
    <col min="1016" max="1016" width="59.28515625" style="141" customWidth="1"/>
    <col min="1017" max="1017" width="22.140625" style="141" customWidth="1"/>
    <col min="1018" max="1018" width="21" style="141" customWidth="1"/>
    <col min="1019" max="1020" width="21.5703125" style="141" customWidth="1"/>
    <col min="1021" max="1021" width="27" style="141" customWidth="1"/>
    <col min="1022" max="1022" width="17" style="141" customWidth="1"/>
    <col min="1023" max="1026" width="13" style="141" customWidth="1"/>
    <col min="1027" max="1030" width="16.7109375" style="141" customWidth="1"/>
    <col min="1031" max="1031" width="30.140625" style="141" customWidth="1"/>
    <col min="1032" max="1032" width="19.5703125" style="141" customWidth="1"/>
    <col min="1033" max="1033" width="19" style="141" customWidth="1"/>
    <col min="1034" max="1269" width="10.85546875" style="141"/>
    <col min="1270" max="1270" width="4.140625" style="141" customWidth="1"/>
    <col min="1271" max="1271" width="39.7109375" style="141" customWidth="1"/>
    <col min="1272" max="1272" width="59.28515625" style="141" customWidth="1"/>
    <col min="1273" max="1273" width="22.140625" style="141" customWidth="1"/>
    <col min="1274" max="1274" width="21" style="141" customWidth="1"/>
    <col min="1275" max="1276" width="21.5703125" style="141" customWidth="1"/>
    <col min="1277" max="1277" width="27" style="141" customWidth="1"/>
    <col min="1278" max="1278" width="17" style="141" customWidth="1"/>
    <col min="1279" max="1282" width="13" style="141" customWidth="1"/>
    <col min="1283" max="1286" width="16.7109375" style="141" customWidth="1"/>
    <col min="1287" max="1287" width="30.140625" style="141" customWidth="1"/>
    <col min="1288" max="1288" width="19.5703125" style="141" customWidth="1"/>
    <col min="1289" max="1289" width="19" style="141" customWidth="1"/>
    <col min="1290" max="1525" width="10.85546875" style="141"/>
    <col min="1526" max="1526" width="4.140625" style="141" customWidth="1"/>
    <col min="1527" max="1527" width="39.7109375" style="141" customWidth="1"/>
    <col min="1528" max="1528" width="59.28515625" style="141" customWidth="1"/>
    <col min="1529" max="1529" width="22.140625" style="141" customWidth="1"/>
    <col min="1530" max="1530" width="21" style="141" customWidth="1"/>
    <col min="1531" max="1532" width="21.5703125" style="141" customWidth="1"/>
    <col min="1533" max="1533" width="27" style="141" customWidth="1"/>
    <col min="1534" max="1534" width="17" style="141" customWidth="1"/>
    <col min="1535" max="1538" width="13" style="141" customWidth="1"/>
    <col min="1539" max="1542" width="16.7109375" style="141" customWidth="1"/>
    <col min="1543" max="1543" width="30.140625" style="141" customWidth="1"/>
    <col min="1544" max="1544" width="19.5703125" style="141" customWidth="1"/>
    <col min="1545" max="1545" width="19" style="141" customWidth="1"/>
    <col min="1546" max="1781" width="10.85546875" style="141"/>
    <col min="1782" max="1782" width="4.140625" style="141" customWidth="1"/>
    <col min="1783" max="1783" width="39.7109375" style="141" customWidth="1"/>
    <col min="1784" max="1784" width="59.28515625" style="141" customWidth="1"/>
    <col min="1785" max="1785" width="22.140625" style="141" customWidth="1"/>
    <col min="1786" max="1786" width="21" style="141" customWidth="1"/>
    <col min="1787" max="1788" width="21.5703125" style="141" customWidth="1"/>
    <col min="1789" max="1789" width="27" style="141" customWidth="1"/>
    <col min="1790" max="1790" width="17" style="141" customWidth="1"/>
    <col min="1791" max="1794" width="13" style="141" customWidth="1"/>
    <col min="1795" max="1798" width="16.7109375" style="141" customWidth="1"/>
    <col min="1799" max="1799" width="30.140625" style="141" customWidth="1"/>
    <col min="1800" max="1800" width="19.5703125" style="141" customWidth="1"/>
    <col min="1801" max="1801" width="19" style="141" customWidth="1"/>
    <col min="1802" max="2037" width="10.85546875" style="141"/>
    <col min="2038" max="2038" width="4.140625" style="141" customWidth="1"/>
    <col min="2039" max="2039" width="39.7109375" style="141" customWidth="1"/>
    <col min="2040" max="2040" width="59.28515625" style="141" customWidth="1"/>
    <col min="2041" max="2041" width="22.140625" style="141" customWidth="1"/>
    <col min="2042" max="2042" width="21" style="141" customWidth="1"/>
    <col min="2043" max="2044" width="21.5703125" style="141" customWidth="1"/>
    <col min="2045" max="2045" width="27" style="141" customWidth="1"/>
    <col min="2046" max="2046" width="17" style="141" customWidth="1"/>
    <col min="2047" max="2050" width="13" style="141" customWidth="1"/>
    <col min="2051" max="2054" width="16.7109375" style="141" customWidth="1"/>
    <col min="2055" max="2055" width="30.140625" style="141" customWidth="1"/>
    <col min="2056" max="2056" width="19.5703125" style="141" customWidth="1"/>
    <col min="2057" max="2057" width="19" style="141" customWidth="1"/>
    <col min="2058" max="2293" width="10.85546875" style="141"/>
    <col min="2294" max="2294" width="4.140625" style="141" customWidth="1"/>
    <col min="2295" max="2295" width="39.7109375" style="141" customWidth="1"/>
    <col min="2296" max="2296" width="59.28515625" style="141" customWidth="1"/>
    <col min="2297" max="2297" width="22.140625" style="141" customWidth="1"/>
    <col min="2298" max="2298" width="21" style="141" customWidth="1"/>
    <col min="2299" max="2300" width="21.5703125" style="141" customWidth="1"/>
    <col min="2301" max="2301" width="27" style="141" customWidth="1"/>
    <col min="2302" max="2302" width="17" style="141" customWidth="1"/>
    <col min="2303" max="2306" width="13" style="141" customWidth="1"/>
    <col min="2307" max="2310" width="16.7109375" style="141" customWidth="1"/>
    <col min="2311" max="2311" width="30.140625" style="141" customWidth="1"/>
    <col min="2312" max="2312" width="19.5703125" style="141" customWidth="1"/>
    <col min="2313" max="2313" width="19" style="141" customWidth="1"/>
    <col min="2314" max="2549" width="10.85546875" style="141"/>
    <col min="2550" max="2550" width="4.140625" style="141" customWidth="1"/>
    <col min="2551" max="2551" width="39.7109375" style="141" customWidth="1"/>
    <col min="2552" max="2552" width="59.28515625" style="141" customWidth="1"/>
    <col min="2553" max="2553" width="22.140625" style="141" customWidth="1"/>
    <col min="2554" max="2554" width="21" style="141" customWidth="1"/>
    <col min="2555" max="2556" width="21.5703125" style="141" customWidth="1"/>
    <col min="2557" max="2557" width="27" style="141" customWidth="1"/>
    <col min="2558" max="2558" width="17" style="141" customWidth="1"/>
    <col min="2559" max="2562" width="13" style="141" customWidth="1"/>
    <col min="2563" max="2566" width="16.7109375" style="141" customWidth="1"/>
    <col min="2567" max="2567" width="30.140625" style="141" customWidth="1"/>
    <col min="2568" max="2568" width="19.5703125" style="141" customWidth="1"/>
    <col min="2569" max="2569" width="19" style="141" customWidth="1"/>
    <col min="2570" max="2805" width="10.85546875" style="141"/>
    <col min="2806" max="2806" width="4.140625" style="141" customWidth="1"/>
    <col min="2807" max="2807" width="39.7109375" style="141" customWidth="1"/>
    <col min="2808" max="2808" width="59.28515625" style="141" customWidth="1"/>
    <col min="2809" max="2809" width="22.140625" style="141" customWidth="1"/>
    <col min="2810" max="2810" width="21" style="141" customWidth="1"/>
    <col min="2811" max="2812" width="21.5703125" style="141" customWidth="1"/>
    <col min="2813" max="2813" width="27" style="141" customWidth="1"/>
    <col min="2814" max="2814" width="17" style="141" customWidth="1"/>
    <col min="2815" max="2818" width="13" style="141" customWidth="1"/>
    <col min="2819" max="2822" width="16.7109375" style="141" customWidth="1"/>
    <col min="2823" max="2823" width="30.140625" style="141" customWidth="1"/>
    <col min="2824" max="2824" width="19.5703125" style="141" customWidth="1"/>
    <col min="2825" max="2825" width="19" style="141" customWidth="1"/>
    <col min="2826" max="3061" width="10.85546875" style="141"/>
    <col min="3062" max="3062" width="4.140625" style="141" customWidth="1"/>
    <col min="3063" max="3063" width="39.7109375" style="141" customWidth="1"/>
    <col min="3064" max="3064" width="59.28515625" style="141" customWidth="1"/>
    <col min="3065" max="3065" width="22.140625" style="141" customWidth="1"/>
    <col min="3066" max="3066" width="21" style="141" customWidth="1"/>
    <col min="3067" max="3068" width="21.5703125" style="141" customWidth="1"/>
    <col min="3069" max="3069" width="27" style="141" customWidth="1"/>
    <col min="3070" max="3070" width="17" style="141" customWidth="1"/>
    <col min="3071" max="3074" width="13" style="141" customWidth="1"/>
    <col min="3075" max="3078" width="16.7109375" style="141" customWidth="1"/>
    <col min="3079" max="3079" width="30.140625" style="141" customWidth="1"/>
    <col min="3080" max="3080" width="19.5703125" style="141" customWidth="1"/>
    <col min="3081" max="3081" width="19" style="141" customWidth="1"/>
    <col min="3082" max="3317" width="10.85546875" style="141"/>
    <col min="3318" max="3318" width="4.140625" style="141" customWidth="1"/>
    <col min="3319" max="3319" width="39.7109375" style="141" customWidth="1"/>
    <col min="3320" max="3320" width="59.28515625" style="141" customWidth="1"/>
    <col min="3321" max="3321" width="22.140625" style="141" customWidth="1"/>
    <col min="3322" max="3322" width="21" style="141" customWidth="1"/>
    <col min="3323" max="3324" width="21.5703125" style="141" customWidth="1"/>
    <col min="3325" max="3325" width="27" style="141" customWidth="1"/>
    <col min="3326" max="3326" width="17" style="141" customWidth="1"/>
    <col min="3327" max="3330" width="13" style="141" customWidth="1"/>
    <col min="3331" max="3334" width="16.7109375" style="141" customWidth="1"/>
    <col min="3335" max="3335" width="30.140625" style="141" customWidth="1"/>
    <col min="3336" max="3336" width="19.5703125" style="141" customWidth="1"/>
    <col min="3337" max="3337" width="19" style="141" customWidth="1"/>
    <col min="3338" max="3573" width="10.85546875" style="141"/>
    <col min="3574" max="3574" width="4.140625" style="141" customWidth="1"/>
    <col min="3575" max="3575" width="39.7109375" style="141" customWidth="1"/>
    <col min="3576" max="3576" width="59.28515625" style="141" customWidth="1"/>
    <col min="3577" max="3577" width="22.140625" style="141" customWidth="1"/>
    <col min="3578" max="3578" width="21" style="141" customWidth="1"/>
    <col min="3579" max="3580" width="21.5703125" style="141" customWidth="1"/>
    <col min="3581" max="3581" width="27" style="141" customWidth="1"/>
    <col min="3582" max="3582" width="17" style="141" customWidth="1"/>
    <col min="3583" max="3586" width="13" style="141" customWidth="1"/>
    <col min="3587" max="3590" width="16.7109375" style="141" customWidth="1"/>
    <col min="3591" max="3591" width="30.140625" style="141" customWidth="1"/>
    <col min="3592" max="3592" width="19.5703125" style="141" customWidth="1"/>
    <col min="3593" max="3593" width="19" style="141" customWidth="1"/>
    <col min="3594" max="3829" width="10.85546875" style="141"/>
    <col min="3830" max="3830" width="4.140625" style="141" customWidth="1"/>
    <col min="3831" max="3831" width="39.7109375" style="141" customWidth="1"/>
    <col min="3832" max="3832" width="59.28515625" style="141" customWidth="1"/>
    <col min="3833" max="3833" width="22.140625" style="141" customWidth="1"/>
    <col min="3834" max="3834" width="21" style="141" customWidth="1"/>
    <col min="3835" max="3836" width="21.5703125" style="141" customWidth="1"/>
    <col min="3837" max="3837" width="27" style="141" customWidth="1"/>
    <col min="3838" max="3838" width="17" style="141" customWidth="1"/>
    <col min="3839" max="3842" width="13" style="141" customWidth="1"/>
    <col min="3843" max="3846" width="16.7109375" style="141" customWidth="1"/>
    <col min="3847" max="3847" width="30.140625" style="141" customWidth="1"/>
    <col min="3848" max="3848" width="19.5703125" style="141" customWidth="1"/>
    <col min="3849" max="3849" width="19" style="141" customWidth="1"/>
    <col min="3850" max="4085" width="10.85546875" style="141"/>
    <col min="4086" max="4086" width="4.140625" style="141" customWidth="1"/>
    <col min="4087" max="4087" width="39.7109375" style="141" customWidth="1"/>
    <col min="4088" max="4088" width="59.28515625" style="141" customWidth="1"/>
    <col min="4089" max="4089" width="22.140625" style="141" customWidth="1"/>
    <col min="4090" max="4090" width="21" style="141" customWidth="1"/>
    <col min="4091" max="4092" width="21.5703125" style="141" customWidth="1"/>
    <col min="4093" max="4093" width="27" style="141" customWidth="1"/>
    <col min="4094" max="4094" width="17" style="141" customWidth="1"/>
    <col min="4095" max="4098" width="13" style="141" customWidth="1"/>
    <col min="4099" max="4102" width="16.7109375" style="141" customWidth="1"/>
    <col min="4103" max="4103" width="30.140625" style="141" customWidth="1"/>
    <col min="4104" max="4104" width="19.5703125" style="141" customWidth="1"/>
    <col min="4105" max="4105" width="19" style="141" customWidth="1"/>
    <col min="4106" max="4341" width="10.85546875" style="141"/>
    <col min="4342" max="4342" width="4.140625" style="141" customWidth="1"/>
    <col min="4343" max="4343" width="39.7109375" style="141" customWidth="1"/>
    <col min="4344" max="4344" width="59.28515625" style="141" customWidth="1"/>
    <col min="4345" max="4345" width="22.140625" style="141" customWidth="1"/>
    <col min="4346" max="4346" width="21" style="141" customWidth="1"/>
    <col min="4347" max="4348" width="21.5703125" style="141" customWidth="1"/>
    <col min="4349" max="4349" width="27" style="141" customWidth="1"/>
    <col min="4350" max="4350" width="17" style="141" customWidth="1"/>
    <col min="4351" max="4354" width="13" style="141" customWidth="1"/>
    <col min="4355" max="4358" width="16.7109375" style="141" customWidth="1"/>
    <col min="4359" max="4359" width="30.140625" style="141" customWidth="1"/>
    <col min="4360" max="4360" width="19.5703125" style="141" customWidth="1"/>
    <col min="4361" max="4361" width="19" style="141" customWidth="1"/>
    <col min="4362" max="4597" width="10.85546875" style="141"/>
    <col min="4598" max="4598" width="4.140625" style="141" customWidth="1"/>
    <col min="4599" max="4599" width="39.7109375" style="141" customWidth="1"/>
    <col min="4600" max="4600" width="59.28515625" style="141" customWidth="1"/>
    <col min="4601" max="4601" width="22.140625" style="141" customWidth="1"/>
    <col min="4602" max="4602" width="21" style="141" customWidth="1"/>
    <col min="4603" max="4604" width="21.5703125" style="141" customWidth="1"/>
    <col min="4605" max="4605" width="27" style="141" customWidth="1"/>
    <col min="4606" max="4606" width="17" style="141" customWidth="1"/>
    <col min="4607" max="4610" width="13" style="141" customWidth="1"/>
    <col min="4611" max="4614" width="16.7109375" style="141" customWidth="1"/>
    <col min="4615" max="4615" width="30.140625" style="141" customWidth="1"/>
    <col min="4616" max="4616" width="19.5703125" style="141" customWidth="1"/>
    <col min="4617" max="4617" width="19" style="141" customWidth="1"/>
    <col min="4618" max="4853" width="10.85546875" style="141"/>
    <col min="4854" max="4854" width="4.140625" style="141" customWidth="1"/>
    <col min="4855" max="4855" width="39.7109375" style="141" customWidth="1"/>
    <col min="4856" max="4856" width="59.28515625" style="141" customWidth="1"/>
    <col min="4857" max="4857" width="22.140625" style="141" customWidth="1"/>
    <col min="4858" max="4858" width="21" style="141" customWidth="1"/>
    <col min="4859" max="4860" width="21.5703125" style="141" customWidth="1"/>
    <col min="4861" max="4861" width="27" style="141" customWidth="1"/>
    <col min="4862" max="4862" width="17" style="141" customWidth="1"/>
    <col min="4863" max="4866" width="13" style="141" customWidth="1"/>
    <col min="4867" max="4870" width="16.7109375" style="141" customWidth="1"/>
    <col min="4871" max="4871" width="30.140625" style="141" customWidth="1"/>
    <col min="4872" max="4872" width="19.5703125" style="141" customWidth="1"/>
    <col min="4873" max="4873" width="19" style="141" customWidth="1"/>
    <col min="4874" max="5109" width="10.85546875" style="141"/>
    <col min="5110" max="5110" width="4.140625" style="141" customWidth="1"/>
    <col min="5111" max="5111" width="39.7109375" style="141" customWidth="1"/>
    <col min="5112" max="5112" width="59.28515625" style="141" customWidth="1"/>
    <col min="5113" max="5113" width="22.140625" style="141" customWidth="1"/>
    <col min="5114" max="5114" width="21" style="141" customWidth="1"/>
    <col min="5115" max="5116" width="21.5703125" style="141" customWidth="1"/>
    <col min="5117" max="5117" width="27" style="141" customWidth="1"/>
    <col min="5118" max="5118" width="17" style="141" customWidth="1"/>
    <col min="5119" max="5122" width="13" style="141" customWidth="1"/>
    <col min="5123" max="5126" width="16.7109375" style="141" customWidth="1"/>
    <col min="5127" max="5127" width="30.140625" style="141" customWidth="1"/>
    <col min="5128" max="5128" width="19.5703125" style="141" customWidth="1"/>
    <col min="5129" max="5129" width="19" style="141" customWidth="1"/>
    <col min="5130" max="5365" width="10.85546875" style="141"/>
    <col min="5366" max="5366" width="4.140625" style="141" customWidth="1"/>
    <col min="5367" max="5367" width="39.7109375" style="141" customWidth="1"/>
    <col min="5368" max="5368" width="59.28515625" style="141" customWidth="1"/>
    <col min="5369" max="5369" width="22.140625" style="141" customWidth="1"/>
    <col min="5370" max="5370" width="21" style="141" customWidth="1"/>
    <col min="5371" max="5372" width="21.5703125" style="141" customWidth="1"/>
    <col min="5373" max="5373" width="27" style="141" customWidth="1"/>
    <col min="5374" max="5374" width="17" style="141" customWidth="1"/>
    <col min="5375" max="5378" width="13" style="141" customWidth="1"/>
    <col min="5379" max="5382" width="16.7109375" style="141" customWidth="1"/>
    <col min="5383" max="5383" width="30.140625" style="141" customWidth="1"/>
    <col min="5384" max="5384" width="19.5703125" style="141" customWidth="1"/>
    <col min="5385" max="5385" width="19" style="141" customWidth="1"/>
    <col min="5386" max="5621" width="10.85546875" style="141"/>
    <col min="5622" max="5622" width="4.140625" style="141" customWidth="1"/>
    <col min="5623" max="5623" width="39.7109375" style="141" customWidth="1"/>
    <col min="5624" max="5624" width="59.28515625" style="141" customWidth="1"/>
    <col min="5625" max="5625" width="22.140625" style="141" customWidth="1"/>
    <col min="5626" max="5626" width="21" style="141" customWidth="1"/>
    <col min="5627" max="5628" width="21.5703125" style="141" customWidth="1"/>
    <col min="5629" max="5629" width="27" style="141" customWidth="1"/>
    <col min="5630" max="5630" width="17" style="141" customWidth="1"/>
    <col min="5631" max="5634" width="13" style="141" customWidth="1"/>
    <col min="5635" max="5638" width="16.7109375" style="141" customWidth="1"/>
    <col min="5639" max="5639" width="30.140625" style="141" customWidth="1"/>
    <col min="5640" max="5640" width="19.5703125" style="141" customWidth="1"/>
    <col min="5641" max="5641" width="19" style="141" customWidth="1"/>
    <col min="5642" max="5877" width="10.85546875" style="141"/>
    <col min="5878" max="5878" width="4.140625" style="141" customWidth="1"/>
    <col min="5879" max="5879" width="39.7109375" style="141" customWidth="1"/>
    <col min="5880" max="5880" width="59.28515625" style="141" customWidth="1"/>
    <col min="5881" max="5881" width="22.140625" style="141" customWidth="1"/>
    <col min="5882" max="5882" width="21" style="141" customWidth="1"/>
    <col min="5883" max="5884" width="21.5703125" style="141" customWidth="1"/>
    <col min="5885" max="5885" width="27" style="141" customWidth="1"/>
    <col min="5886" max="5886" width="17" style="141" customWidth="1"/>
    <col min="5887" max="5890" width="13" style="141" customWidth="1"/>
    <col min="5891" max="5894" width="16.7109375" style="141" customWidth="1"/>
    <col min="5895" max="5895" width="30.140625" style="141" customWidth="1"/>
    <col min="5896" max="5896" width="19.5703125" style="141" customWidth="1"/>
    <col min="5897" max="5897" width="19" style="141" customWidth="1"/>
    <col min="5898" max="6133" width="10.85546875" style="141"/>
    <col min="6134" max="6134" width="4.140625" style="141" customWidth="1"/>
    <col min="6135" max="6135" width="39.7109375" style="141" customWidth="1"/>
    <col min="6136" max="6136" width="59.28515625" style="141" customWidth="1"/>
    <col min="6137" max="6137" width="22.140625" style="141" customWidth="1"/>
    <col min="6138" max="6138" width="21" style="141" customWidth="1"/>
    <col min="6139" max="6140" width="21.5703125" style="141" customWidth="1"/>
    <col min="6141" max="6141" width="27" style="141" customWidth="1"/>
    <col min="6142" max="6142" width="17" style="141" customWidth="1"/>
    <col min="6143" max="6146" width="13" style="141" customWidth="1"/>
    <col min="6147" max="6150" width="16.7109375" style="141" customWidth="1"/>
    <col min="6151" max="6151" width="30.140625" style="141" customWidth="1"/>
    <col min="6152" max="6152" width="19.5703125" style="141" customWidth="1"/>
    <col min="6153" max="6153" width="19" style="141" customWidth="1"/>
    <col min="6154" max="6389" width="10.85546875" style="141"/>
    <col min="6390" max="6390" width="4.140625" style="141" customWidth="1"/>
    <col min="6391" max="6391" width="39.7109375" style="141" customWidth="1"/>
    <col min="6392" max="6392" width="59.28515625" style="141" customWidth="1"/>
    <col min="6393" max="6393" width="22.140625" style="141" customWidth="1"/>
    <col min="6394" max="6394" width="21" style="141" customWidth="1"/>
    <col min="6395" max="6396" width="21.5703125" style="141" customWidth="1"/>
    <col min="6397" max="6397" width="27" style="141" customWidth="1"/>
    <col min="6398" max="6398" width="17" style="141" customWidth="1"/>
    <col min="6399" max="6402" width="13" style="141" customWidth="1"/>
    <col min="6403" max="6406" width="16.7109375" style="141" customWidth="1"/>
    <col min="6407" max="6407" width="30.140625" style="141" customWidth="1"/>
    <col min="6408" max="6408" width="19.5703125" style="141" customWidth="1"/>
    <col min="6409" max="6409" width="19" style="141" customWidth="1"/>
    <col min="6410" max="6645" width="10.85546875" style="141"/>
    <col min="6646" max="6646" width="4.140625" style="141" customWidth="1"/>
    <col min="6647" max="6647" width="39.7109375" style="141" customWidth="1"/>
    <col min="6648" max="6648" width="59.28515625" style="141" customWidth="1"/>
    <col min="6649" max="6649" width="22.140625" style="141" customWidth="1"/>
    <col min="6650" max="6650" width="21" style="141" customWidth="1"/>
    <col min="6651" max="6652" width="21.5703125" style="141" customWidth="1"/>
    <col min="6653" max="6653" width="27" style="141" customWidth="1"/>
    <col min="6654" max="6654" width="17" style="141" customWidth="1"/>
    <col min="6655" max="6658" width="13" style="141" customWidth="1"/>
    <col min="6659" max="6662" width="16.7109375" style="141" customWidth="1"/>
    <col min="6663" max="6663" width="30.140625" style="141" customWidth="1"/>
    <col min="6664" max="6664" width="19.5703125" style="141" customWidth="1"/>
    <col min="6665" max="6665" width="19" style="141" customWidth="1"/>
    <col min="6666" max="6901" width="10.85546875" style="141"/>
    <col min="6902" max="6902" width="4.140625" style="141" customWidth="1"/>
    <col min="6903" max="6903" width="39.7109375" style="141" customWidth="1"/>
    <col min="6904" max="6904" width="59.28515625" style="141" customWidth="1"/>
    <col min="6905" max="6905" width="22.140625" style="141" customWidth="1"/>
    <col min="6906" max="6906" width="21" style="141" customWidth="1"/>
    <col min="6907" max="6908" width="21.5703125" style="141" customWidth="1"/>
    <col min="6909" max="6909" width="27" style="141" customWidth="1"/>
    <col min="6910" max="6910" width="17" style="141" customWidth="1"/>
    <col min="6911" max="6914" width="13" style="141" customWidth="1"/>
    <col min="6915" max="6918" width="16.7109375" style="141" customWidth="1"/>
    <col min="6919" max="6919" width="30.140625" style="141" customWidth="1"/>
    <col min="6920" max="6920" width="19.5703125" style="141" customWidth="1"/>
    <col min="6921" max="6921" width="19" style="141" customWidth="1"/>
    <col min="6922" max="7157" width="10.85546875" style="141"/>
    <col min="7158" max="7158" width="4.140625" style="141" customWidth="1"/>
    <col min="7159" max="7159" width="39.7109375" style="141" customWidth="1"/>
    <col min="7160" max="7160" width="59.28515625" style="141" customWidth="1"/>
    <col min="7161" max="7161" width="22.140625" style="141" customWidth="1"/>
    <col min="7162" max="7162" width="21" style="141" customWidth="1"/>
    <col min="7163" max="7164" width="21.5703125" style="141" customWidth="1"/>
    <col min="7165" max="7165" width="27" style="141" customWidth="1"/>
    <col min="7166" max="7166" width="17" style="141" customWidth="1"/>
    <col min="7167" max="7170" width="13" style="141" customWidth="1"/>
    <col min="7171" max="7174" width="16.7109375" style="141" customWidth="1"/>
    <col min="7175" max="7175" width="30.140625" style="141" customWidth="1"/>
    <col min="7176" max="7176" width="19.5703125" style="141" customWidth="1"/>
    <col min="7177" max="7177" width="19" style="141" customWidth="1"/>
    <col min="7178" max="7413" width="10.85546875" style="141"/>
    <col min="7414" max="7414" width="4.140625" style="141" customWidth="1"/>
    <col min="7415" max="7415" width="39.7109375" style="141" customWidth="1"/>
    <col min="7416" max="7416" width="59.28515625" style="141" customWidth="1"/>
    <col min="7417" max="7417" width="22.140625" style="141" customWidth="1"/>
    <col min="7418" max="7418" width="21" style="141" customWidth="1"/>
    <col min="7419" max="7420" width="21.5703125" style="141" customWidth="1"/>
    <col min="7421" max="7421" width="27" style="141" customWidth="1"/>
    <col min="7422" max="7422" width="17" style="141" customWidth="1"/>
    <col min="7423" max="7426" width="13" style="141" customWidth="1"/>
    <col min="7427" max="7430" width="16.7109375" style="141" customWidth="1"/>
    <col min="7431" max="7431" width="30.140625" style="141" customWidth="1"/>
    <col min="7432" max="7432" width="19.5703125" style="141" customWidth="1"/>
    <col min="7433" max="7433" width="19" style="141" customWidth="1"/>
    <col min="7434" max="7669" width="10.85546875" style="141"/>
    <col min="7670" max="7670" width="4.140625" style="141" customWidth="1"/>
    <col min="7671" max="7671" width="39.7109375" style="141" customWidth="1"/>
    <col min="7672" max="7672" width="59.28515625" style="141" customWidth="1"/>
    <col min="7673" max="7673" width="22.140625" style="141" customWidth="1"/>
    <col min="7674" max="7674" width="21" style="141" customWidth="1"/>
    <col min="7675" max="7676" width="21.5703125" style="141" customWidth="1"/>
    <col min="7677" max="7677" width="27" style="141" customWidth="1"/>
    <col min="7678" max="7678" width="17" style="141" customWidth="1"/>
    <col min="7679" max="7682" width="13" style="141" customWidth="1"/>
    <col min="7683" max="7686" width="16.7109375" style="141" customWidth="1"/>
    <col min="7687" max="7687" width="30.140625" style="141" customWidth="1"/>
    <col min="7688" max="7688" width="19.5703125" style="141" customWidth="1"/>
    <col min="7689" max="7689" width="19" style="141" customWidth="1"/>
    <col min="7690" max="7925" width="10.85546875" style="141"/>
    <col min="7926" max="7926" width="4.140625" style="141" customWidth="1"/>
    <col min="7927" max="7927" width="39.7109375" style="141" customWidth="1"/>
    <col min="7928" max="7928" width="59.28515625" style="141" customWidth="1"/>
    <col min="7929" max="7929" width="22.140625" style="141" customWidth="1"/>
    <col min="7930" max="7930" width="21" style="141" customWidth="1"/>
    <col min="7931" max="7932" width="21.5703125" style="141" customWidth="1"/>
    <col min="7933" max="7933" width="27" style="141" customWidth="1"/>
    <col min="7934" max="7934" width="17" style="141" customWidth="1"/>
    <col min="7935" max="7938" width="13" style="141" customWidth="1"/>
    <col min="7939" max="7942" width="16.7109375" style="141" customWidth="1"/>
    <col min="7943" max="7943" width="30.140625" style="141" customWidth="1"/>
    <col min="7944" max="7944" width="19.5703125" style="141" customWidth="1"/>
    <col min="7945" max="7945" width="19" style="141" customWidth="1"/>
    <col min="7946" max="8181" width="10.85546875" style="141"/>
    <col min="8182" max="8182" width="4.140625" style="141" customWidth="1"/>
    <col min="8183" max="8183" width="39.7109375" style="141" customWidth="1"/>
    <col min="8184" max="8184" width="59.28515625" style="141" customWidth="1"/>
    <col min="8185" max="8185" width="22.140625" style="141" customWidth="1"/>
    <col min="8186" max="8186" width="21" style="141" customWidth="1"/>
    <col min="8187" max="8188" width="21.5703125" style="141" customWidth="1"/>
    <col min="8189" max="8189" width="27" style="141" customWidth="1"/>
    <col min="8190" max="8190" width="17" style="141" customWidth="1"/>
    <col min="8191" max="8194" width="13" style="141" customWidth="1"/>
    <col min="8195" max="8198" width="16.7109375" style="141" customWidth="1"/>
    <col min="8199" max="8199" width="30.140625" style="141" customWidth="1"/>
    <col min="8200" max="8200" width="19.5703125" style="141" customWidth="1"/>
    <col min="8201" max="8201" width="19" style="141" customWidth="1"/>
    <col min="8202" max="8437" width="10.85546875" style="141"/>
    <col min="8438" max="8438" width="4.140625" style="141" customWidth="1"/>
    <col min="8439" max="8439" width="39.7109375" style="141" customWidth="1"/>
    <col min="8440" max="8440" width="59.28515625" style="141" customWidth="1"/>
    <col min="8441" max="8441" width="22.140625" style="141" customWidth="1"/>
    <col min="8442" max="8442" width="21" style="141" customWidth="1"/>
    <col min="8443" max="8444" width="21.5703125" style="141" customWidth="1"/>
    <col min="8445" max="8445" width="27" style="141" customWidth="1"/>
    <col min="8446" max="8446" width="17" style="141" customWidth="1"/>
    <col min="8447" max="8450" width="13" style="141" customWidth="1"/>
    <col min="8451" max="8454" width="16.7109375" style="141" customWidth="1"/>
    <col min="8455" max="8455" width="30.140625" style="141" customWidth="1"/>
    <col min="8456" max="8456" width="19.5703125" style="141" customWidth="1"/>
    <col min="8457" max="8457" width="19" style="141" customWidth="1"/>
    <col min="8458" max="8693" width="10.85546875" style="141"/>
    <col min="8694" max="8694" width="4.140625" style="141" customWidth="1"/>
    <col min="8695" max="8695" width="39.7109375" style="141" customWidth="1"/>
    <col min="8696" max="8696" width="59.28515625" style="141" customWidth="1"/>
    <col min="8697" max="8697" width="22.140625" style="141" customWidth="1"/>
    <col min="8698" max="8698" width="21" style="141" customWidth="1"/>
    <col min="8699" max="8700" width="21.5703125" style="141" customWidth="1"/>
    <col min="8701" max="8701" width="27" style="141" customWidth="1"/>
    <col min="8702" max="8702" width="17" style="141" customWidth="1"/>
    <col min="8703" max="8706" width="13" style="141" customWidth="1"/>
    <col min="8707" max="8710" width="16.7109375" style="141" customWidth="1"/>
    <col min="8711" max="8711" width="30.140625" style="141" customWidth="1"/>
    <col min="8712" max="8712" width="19.5703125" style="141" customWidth="1"/>
    <col min="8713" max="8713" width="19" style="141" customWidth="1"/>
    <col min="8714" max="8949" width="10.85546875" style="141"/>
    <col min="8950" max="8950" width="4.140625" style="141" customWidth="1"/>
    <col min="8951" max="8951" width="39.7109375" style="141" customWidth="1"/>
    <col min="8952" max="8952" width="59.28515625" style="141" customWidth="1"/>
    <col min="8953" max="8953" width="22.140625" style="141" customWidth="1"/>
    <col min="8954" max="8954" width="21" style="141" customWidth="1"/>
    <col min="8955" max="8956" width="21.5703125" style="141" customWidth="1"/>
    <col min="8957" max="8957" width="27" style="141" customWidth="1"/>
    <col min="8958" max="8958" width="17" style="141" customWidth="1"/>
    <col min="8959" max="8962" width="13" style="141" customWidth="1"/>
    <col min="8963" max="8966" width="16.7109375" style="141" customWidth="1"/>
    <col min="8967" max="8967" width="30.140625" style="141" customWidth="1"/>
    <col min="8968" max="8968" width="19.5703125" style="141" customWidth="1"/>
    <col min="8969" max="8969" width="19" style="141" customWidth="1"/>
    <col min="8970" max="9205" width="10.85546875" style="141"/>
    <col min="9206" max="9206" width="4.140625" style="141" customWidth="1"/>
    <col min="9207" max="9207" width="39.7109375" style="141" customWidth="1"/>
    <col min="9208" max="9208" width="59.28515625" style="141" customWidth="1"/>
    <col min="9209" max="9209" width="22.140625" style="141" customWidth="1"/>
    <col min="9210" max="9210" width="21" style="141" customWidth="1"/>
    <col min="9211" max="9212" width="21.5703125" style="141" customWidth="1"/>
    <col min="9213" max="9213" width="27" style="141" customWidth="1"/>
    <col min="9214" max="9214" width="17" style="141" customWidth="1"/>
    <col min="9215" max="9218" width="13" style="141" customWidth="1"/>
    <col min="9219" max="9222" width="16.7109375" style="141" customWidth="1"/>
    <col min="9223" max="9223" width="30.140625" style="141" customWidth="1"/>
    <col min="9224" max="9224" width="19.5703125" style="141" customWidth="1"/>
    <col min="9225" max="9225" width="19" style="141" customWidth="1"/>
    <col min="9226" max="9461" width="10.85546875" style="141"/>
    <col min="9462" max="9462" width="4.140625" style="141" customWidth="1"/>
    <col min="9463" max="9463" width="39.7109375" style="141" customWidth="1"/>
    <col min="9464" max="9464" width="59.28515625" style="141" customWidth="1"/>
    <col min="9465" max="9465" width="22.140625" style="141" customWidth="1"/>
    <col min="9466" max="9466" width="21" style="141" customWidth="1"/>
    <col min="9467" max="9468" width="21.5703125" style="141" customWidth="1"/>
    <col min="9469" max="9469" width="27" style="141" customWidth="1"/>
    <col min="9470" max="9470" width="17" style="141" customWidth="1"/>
    <col min="9471" max="9474" width="13" style="141" customWidth="1"/>
    <col min="9475" max="9478" width="16.7109375" style="141" customWidth="1"/>
    <col min="9479" max="9479" width="30.140625" style="141" customWidth="1"/>
    <col min="9480" max="9480" width="19.5703125" style="141" customWidth="1"/>
    <col min="9481" max="9481" width="19" style="141" customWidth="1"/>
    <col min="9482" max="9717" width="10.85546875" style="141"/>
    <col min="9718" max="9718" width="4.140625" style="141" customWidth="1"/>
    <col min="9719" max="9719" width="39.7109375" style="141" customWidth="1"/>
    <col min="9720" max="9720" width="59.28515625" style="141" customWidth="1"/>
    <col min="9721" max="9721" width="22.140625" style="141" customWidth="1"/>
    <col min="9722" max="9722" width="21" style="141" customWidth="1"/>
    <col min="9723" max="9724" width="21.5703125" style="141" customWidth="1"/>
    <col min="9725" max="9725" width="27" style="141" customWidth="1"/>
    <col min="9726" max="9726" width="17" style="141" customWidth="1"/>
    <col min="9727" max="9730" width="13" style="141" customWidth="1"/>
    <col min="9731" max="9734" width="16.7109375" style="141" customWidth="1"/>
    <col min="9735" max="9735" width="30.140625" style="141" customWidth="1"/>
    <col min="9736" max="9736" width="19.5703125" style="141" customWidth="1"/>
    <col min="9737" max="9737" width="19" style="141" customWidth="1"/>
    <col min="9738" max="9973" width="10.85546875" style="141"/>
    <col min="9974" max="9974" width="4.140625" style="141" customWidth="1"/>
    <col min="9975" max="9975" width="39.7109375" style="141" customWidth="1"/>
    <col min="9976" max="9976" width="59.28515625" style="141" customWidth="1"/>
    <col min="9977" max="9977" width="22.140625" style="141" customWidth="1"/>
    <col min="9978" max="9978" width="21" style="141" customWidth="1"/>
    <col min="9979" max="9980" width="21.5703125" style="141" customWidth="1"/>
    <col min="9981" max="9981" width="27" style="141" customWidth="1"/>
    <col min="9982" max="9982" width="17" style="141" customWidth="1"/>
    <col min="9983" max="9986" width="13" style="141" customWidth="1"/>
    <col min="9987" max="9990" width="16.7109375" style="141" customWidth="1"/>
    <col min="9991" max="9991" width="30.140625" style="141" customWidth="1"/>
    <col min="9992" max="9992" width="19.5703125" style="141" customWidth="1"/>
    <col min="9993" max="9993" width="19" style="141" customWidth="1"/>
    <col min="9994" max="10229" width="10.85546875" style="141"/>
    <col min="10230" max="10230" width="4.140625" style="141" customWidth="1"/>
    <col min="10231" max="10231" width="39.7109375" style="141" customWidth="1"/>
    <col min="10232" max="10232" width="59.28515625" style="141" customWidth="1"/>
    <col min="10233" max="10233" width="22.140625" style="141" customWidth="1"/>
    <col min="10234" max="10234" width="21" style="141" customWidth="1"/>
    <col min="10235" max="10236" width="21.5703125" style="141" customWidth="1"/>
    <col min="10237" max="10237" width="27" style="141" customWidth="1"/>
    <col min="10238" max="10238" width="17" style="141" customWidth="1"/>
    <col min="10239" max="10242" width="13" style="141" customWidth="1"/>
    <col min="10243" max="10246" width="16.7109375" style="141" customWidth="1"/>
    <col min="10247" max="10247" width="30.140625" style="141" customWidth="1"/>
    <col min="10248" max="10248" width="19.5703125" style="141" customWidth="1"/>
    <col min="10249" max="10249" width="19" style="141" customWidth="1"/>
    <col min="10250" max="10485" width="10.85546875" style="141"/>
    <col min="10486" max="10486" width="4.140625" style="141" customWidth="1"/>
    <col min="10487" max="10487" width="39.7109375" style="141" customWidth="1"/>
    <col min="10488" max="10488" width="59.28515625" style="141" customWidth="1"/>
    <col min="10489" max="10489" width="22.140625" style="141" customWidth="1"/>
    <col min="10490" max="10490" width="21" style="141" customWidth="1"/>
    <col min="10491" max="10492" width="21.5703125" style="141" customWidth="1"/>
    <col min="10493" max="10493" width="27" style="141" customWidth="1"/>
    <col min="10494" max="10494" width="17" style="141" customWidth="1"/>
    <col min="10495" max="10498" width="13" style="141" customWidth="1"/>
    <col min="10499" max="10502" width="16.7109375" style="141" customWidth="1"/>
    <col min="10503" max="10503" width="30.140625" style="141" customWidth="1"/>
    <col min="10504" max="10504" width="19.5703125" style="141" customWidth="1"/>
    <col min="10505" max="10505" width="19" style="141" customWidth="1"/>
    <col min="10506" max="10741" width="10.85546875" style="141"/>
    <col min="10742" max="10742" width="4.140625" style="141" customWidth="1"/>
    <col min="10743" max="10743" width="39.7109375" style="141" customWidth="1"/>
    <col min="10744" max="10744" width="59.28515625" style="141" customWidth="1"/>
    <col min="10745" max="10745" width="22.140625" style="141" customWidth="1"/>
    <col min="10746" max="10746" width="21" style="141" customWidth="1"/>
    <col min="10747" max="10748" width="21.5703125" style="141" customWidth="1"/>
    <col min="10749" max="10749" width="27" style="141" customWidth="1"/>
    <col min="10750" max="10750" width="17" style="141" customWidth="1"/>
    <col min="10751" max="10754" width="13" style="141" customWidth="1"/>
    <col min="10755" max="10758" width="16.7109375" style="141" customWidth="1"/>
    <col min="10759" max="10759" width="30.140625" style="141" customWidth="1"/>
    <col min="10760" max="10760" width="19.5703125" style="141" customWidth="1"/>
    <col min="10761" max="10761" width="19" style="141" customWidth="1"/>
    <col min="10762" max="10997" width="10.85546875" style="141"/>
    <col min="10998" max="10998" width="4.140625" style="141" customWidth="1"/>
    <col min="10999" max="10999" width="39.7109375" style="141" customWidth="1"/>
    <col min="11000" max="11000" width="59.28515625" style="141" customWidth="1"/>
    <col min="11001" max="11001" width="22.140625" style="141" customWidth="1"/>
    <col min="11002" max="11002" width="21" style="141" customWidth="1"/>
    <col min="11003" max="11004" width="21.5703125" style="141" customWidth="1"/>
    <col min="11005" max="11005" width="27" style="141" customWidth="1"/>
    <col min="11006" max="11006" width="17" style="141" customWidth="1"/>
    <col min="11007" max="11010" width="13" style="141" customWidth="1"/>
    <col min="11011" max="11014" width="16.7109375" style="141" customWidth="1"/>
    <col min="11015" max="11015" width="30.140625" style="141" customWidth="1"/>
    <col min="11016" max="11016" width="19.5703125" style="141" customWidth="1"/>
    <col min="11017" max="11017" width="19" style="141" customWidth="1"/>
    <col min="11018" max="11253" width="10.85546875" style="141"/>
    <col min="11254" max="11254" width="4.140625" style="141" customWidth="1"/>
    <col min="11255" max="11255" width="39.7109375" style="141" customWidth="1"/>
    <col min="11256" max="11256" width="59.28515625" style="141" customWidth="1"/>
    <col min="11257" max="11257" width="22.140625" style="141" customWidth="1"/>
    <col min="11258" max="11258" width="21" style="141" customWidth="1"/>
    <col min="11259" max="11260" width="21.5703125" style="141" customWidth="1"/>
    <col min="11261" max="11261" width="27" style="141" customWidth="1"/>
    <col min="11262" max="11262" width="17" style="141" customWidth="1"/>
    <col min="11263" max="11266" width="13" style="141" customWidth="1"/>
    <col min="11267" max="11270" width="16.7109375" style="141" customWidth="1"/>
    <col min="11271" max="11271" width="30.140625" style="141" customWidth="1"/>
    <col min="11272" max="11272" width="19.5703125" style="141" customWidth="1"/>
    <col min="11273" max="11273" width="19" style="141" customWidth="1"/>
    <col min="11274" max="11509" width="10.85546875" style="141"/>
    <col min="11510" max="11510" width="4.140625" style="141" customWidth="1"/>
    <col min="11511" max="11511" width="39.7109375" style="141" customWidth="1"/>
    <col min="11512" max="11512" width="59.28515625" style="141" customWidth="1"/>
    <col min="11513" max="11513" width="22.140625" style="141" customWidth="1"/>
    <col min="11514" max="11514" width="21" style="141" customWidth="1"/>
    <col min="11515" max="11516" width="21.5703125" style="141" customWidth="1"/>
    <col min="11517" max="11517" width="27" style="141" customWidth="1"/>
    <col min="11518" max="11518" width="17" style="141" customWidth="1"/>
    <col min="11519" max="11522" width="13" style="141" customWidth="1"/>
    <col min="11523" max="11526" width="16.7109375" style="141" customWidth="1"/>
    <col min="11527" max="11527" width="30.140625" style="141" customWidth="1"/>
    <col min="11528" max="11528" width="19.5703125" style="141" customWidth="1"/>
    <col min="11529" max="11529" width="19" style="141" customWidth="1"/>
    <col min="11530" max="11765" width="10.85546875" style="141"/>
    <col min="11766" max="11766" width="4.140625" style="141" customWidth="1"/>
    <col min="11767" max="11767" width="39.7109375" style="141" customWidth="1"/>
    <col min="11768" max="11768" width="59.28515625" style="141" customWidth="1"/>
    <col min="11769" max="11769" width="22.140625" style="141" customWidth="1"/>
    <col min="11770" max="11770" width="21" style="141" customWidth="1"/>
    <col min="11771" max="11772" width="21.5703125" style="141" customWidth="1"/>
    <col min="11773" max="11773" width="27" style="141" customWidth="1"/>
    <col min="11774" max="11774" width="17" style="141" customWidth="1"/>
    <col min="11775" max="11778" width="13" style="141" customWidth="1"/>
    <col min="11779" max="11782" width="16.7109375" style="141" customWidth="1"/>
    <col min="11783" max="11783" width="30.140625" style="141" customWidth="1"/>
    <col min="11784" max="11784" width="19.5703125" style="141" customWidth="1"/>
    <col min="11785" max="11785" width="19" style="141" customWidth="1"/>
    <col min="11786" max="12021" width="10.85546875" style="141"/>
    <col min="12022" max="12022" width="4.140625" style="141" customWidth="1"/>
    <col min="12023" max="12023" width="39.7109375" style="141" customWidth="1"/>
    <col min="12024" max="12024" width="59.28515625" style="141" customWidth="1"/>
    <col min="12025" max="12025" width="22.140625" style="141" customWidth="1"/>
    <col min="12026" max="12026" width="21" style="141" customWidth="1"/>
    <col min="12027" max="12028" width="21.5703125" style="141" customWidth="1"/>
    <col min="12029" max="12029" width="27" style="141" customWidth="1"/>
    <col min="12030" max="12030" width="17" style="141" customWidth="1"/>
    <col min="12031" max="12034" width="13" style="141" customWidth="1"/>
    <col min="12035" max="12038" width="16.7109375" style="141" customWidth="1"/>
    <col min="12039" max="12039" width="30.140625" style="141" customWidth="1"/>
    <col min="12040" max="12040" width="19.5703125" style="141" customWidth="1"/>
    <col min="12041" max="12041" width="19" style="141" customWidth="1"/>
    <col min="12042" max="12277" width="10.85546875" style="141"/>
    <col min="12278" max="12278" width="4.140625" style="141" customWidth="1"/>
    <col min="12279" max="12279" width="39.7109375" style="141" customWidth="1"/>
    <col min="12280" max="12280" width="59.28515625" style="141" customWidth="1"/>
    <col min="12281" max="12281" width="22.140625" style="141" customWidth="1"/>
    <col min="12282" max="12282" width="21" style="141" customWidth="1"/>
    <col min="12283" max="12284" width="21.5703125" style="141" customWidth="1"/>
    <col min="12285" max="12285" width="27" style="141" customWidth="1"/>
    <col min="12286" max="12286" width="17" style="141" customWidth="1"/>
    <col min="12287" max="12290" width="13" style="141" customWidth="1"/>
    <col min="12291" max="12294" width="16.7109375" style="141" customWidth="1"/>
    <col min="12295" max="12295" width="30.140625" style="141" customWidth="1"/>
    <col min="12296" max="12296" width="19.5703125" style="141" customWidth="1"/>
    <col min="12297" max="12297" width="19" style="141" customWidth="1"/>
    <col min="12298" max="12533" width="10.85546875" style="141"/>
    <col min="12534" max="12534" width="4.140625" style="141" customWidth="1"/>
    <col min="12535" max="12535" width="39.7109375" style="141" customWidth="1"/>
    <col min="12536" max="12536" width="59.28515625" style="141" customWidth="1"/>
    <col min="12537" max="12537" width="22.140625" style="141" customWidth="1"/>
    <col min="12538" max="12538" width="21" style="141" customWidth="1"/>
    <col min="12539" max="12540" width="21.5703125" style="141" customWidth="1"/>
    <col min="12541" max="12541" width="27" style="141" customWidth="1"/>
    <col min="12542" max="12542" width="17" style="141" customWidth="1"/>
    <col min="12543" max="12546" width="13" style="141" customWidth="1"/>
    <col min="12547" max="12550" width="16.7109375" style="141" customWidth="1"/>
    <col min="12551" max="12551" width="30.140625" style="141" customWidth="1"/>
    <col min="12552" max="12552" width="19.5703125" style="141" customWidth="1"/>
    <col min="12553" max="12553" width="19" style="141" customWidth="1"/>
    <col min="12554" max="12789" width="10.85546875" style="141"/>
    <col min="12790" max="12790" width="4.140625" style="141" customWidth="1"/>
    <col min="12791" max="12791" width="39.7109375" style="141" customWidth="1"/>
    <col min="12792" max="12792" width="59.28515625" style="141" customWidth="1"/>
    <col min="12793" max="12793" width="22.140625" style="141" customWidth="1"/>
    <col min="12794" max="12794" width="21" style="141" customWidth="1"/>
    <col min="12795" max="12796" width="21.5703125" style="141" customWidth="1"/>
    <col min="12797" max="12797" width="27" style="141" customWidth="1"/>
    <col min="12798" max="12798" width="17" style="141" customWidth="1"/>
    <col min="12799" max="12802" width="13" style="141" customWidth="1"/>
    <col min="12803" max="12806" width="16.7109375" style="141" customWidth="1"/>
    <col min="12807" max="12807" width="30.140625" style="141" customWidth="1"/>
    <col min="12808" max="12808" width="19.5703125" style="141" customWidth="1"/>
    <col min="12809" max="12809" width="19" style="141" customWidth="1"/>
    <col min="12810" max="13045" width="10.85546875" style="141"/>
    <col min="13046" max="13046" width="4.140625" style="141" customWidth="1"/>
    <col min="13047" max="13047" width="39.7109375" style="141" customWidth="1"/>
    <col min="13048" max="13048" width="59.28515625" style="141" customWidth="1"/>
    <col min="13049" max="13049" width="22.140625" style="141" customWidth="1"/>
    <col min="13050" max="13050" width="21" style="141" customWidth="1"/>
    <col min="13051" max="13052" width="21.5703125" style="141" customWidth="1"/>
    <col min="13053" max="13053" width="27" style="141" customWidth="1"/>
    <col min="13054" max="13054" width="17" style="141" customWidth="1"/>
    <col min="13055" max="13058" width="13" style="141" customWidth="1"/>
    <col min="13059" max="13062" width="16.7109375" style="141" customWidth="1"/>
    <col min="13063" max="13063" width="30.140625" style="141" customWidth="1"/>
    <col min="13064" max="13064" width="19.5703125" style="141" customWidth="1"/>
    <col min="13065" max="13065" width="19" style="141" customWidth="1"/>
    <col min="13066" max="13301" width="10.85546875" style="141"/>
    <col min="13302" max="13302" width="4.140625" style="141" customWidth="1"/>
    <col min="13303" max="13303" width="39.7109375" style="141" customWidth="1"/>
    <col min="13304" max="13304" width="59.28515625" style="141" customWidth="1"/>
    <col min="13305" max="13305" width="22.140625" style="141" customWidth="1"/>
    <col min="13306" max="13306" width="21" style="141" customWidth="1"/>
    <col min="13307" max="13308" width="21.5703125" style="141" customWidth="1"/>
    <col min="13309" max="13309" width="27" style="141" customWidth="1"/>
    <col min="13310" max="13310" width="17" style="141" customWidth="1"/>
    <col min="13311" max="13314" width="13" style="141" customWidth="1"/>
    <col min="13315" max="13318" width="16.7109375" style="141" customWidth="1"/>
    <col min="13319" max="13319" width="30.140625" style="141" customWidth="1"/>
    <col min="13320" max="13320" width="19.5703125" style="141" customWidth="1"/>
    <col min="13321" max="13321" width="19" style="141" customWidth="1"/>
    <col min="13322" max="13557" width="10.85546875" style="141"/>
    <col min="13558" max="13558" width="4.140625" style="141" customWidth="1"/>
    <col min="13559" max="13559" width="39.7109375" style="141" customWidth="1"/>
    <col min="13560" max="13560" width="59.28515625" style="141" customWidth="1"/>
    <col min="13561" max="13561" width="22.140625" style="141" customWidth="1"/>
    <col min="13562" max="13562" width="21" style="141" customWidth="1"/>
    <col min="13563" max="13564" width="21.5703125" style="141" customWidth="1"/>
    <col min="13565" max="13565" width="27" style="141" customWidth="1"/>
    <col min="13566" max="13566" width="17" style="141" customWidth="1"/>
    <col min="13567" max="13570" width="13" style="141" customWidth="1"/>
    <col min="13571" max="13574" width="16.7109375" style="141" customWidth="1"/>
    <col min="13575" max="13575" width="30.140625" style="141" customWidth="1"/>
    <col min="13576" max="13576" width="19.5703125" style="141" customWidth="1"/>
    <col min="13577" max="13577" width="19" style="141" customWidth="1"/>
    <col min="13578" max="13813" width="10.85546875" style="141"/>
    <col min="13814" max="13814" width="4.140625" style="141" customWidth="1"/>
    <col min="13815" max="13815" width="39.7109375" style="141" customWidth="1"/>
    <col min="13816" max="13816" width="59.28515625" style="141" customWidth="1"/>
    <col min="13817" max="13817" width="22.140625" style="141" customWidth="1"/>
    <col min="13818" max="13818" width="21" style="141" customWidth="1"/>
    <col min="13819" max="13820" width="21.5703125" style="141" customWidth="1"/>
    <col min="13821" max="13821" width="27" style="141" customWidth="1"/>
    <col min="13822" max="13822" width="17" style="141" customWidth="1"/>
    <col min="13823" max="13826" width="13" style="141" customWidth="1"/>
    <col min="13827" max="13830" width="16.7109375" style="141" customWidth="1"/>
    <col min="13831" max="13831" width="30.140625" style="141" customWidth="1"/>
    <col min="13832" max="13832" width="19.5703125" style="141" customWidth="1"/>
    <col min="13833" max="13833" width="19" style="141" customWidth="1"/>
    <col min="13834" max="14069" width="10.85546875" style="141"/>
    <col min="14070" max="14070" width="4.140625" style="141" customWidth="1"/>
    <col min="14071" max="14071" width="39.7109375" style="141" customWidth="1"/>
    <col min="14072" max="14072" width="59.28515625" style="141" customWidth="1"/>
    <col min="14073" max="14073" width="22.140625" style="141" customWidth="1"/>
    <col min="14074" max="14074" width="21" style="141" customWidth="1"/>
    <col min="14075" max="14076" width="21.5703125" style="141" customWidth="1"/>
    <col min="14077" max="14077" width="27" style="141" customWidth="1"/>
    <col min="14078" max="14078" width="17" style="141" customWidth="1"/>
    <col min="14079" max="14082" width="13" style="141" customWidth="1"/>
    <col min="14083" max="14086" width="16.7109375" style="141" customWidth="1"/>
    <col min="14087" max="14087" width="30.140625" style="141" customWidth="1"/>
    <col min="14088" max="14088" width="19.5703125" style="141" customWidth="1"/>
    <col min="14089" max="14089" width="19" style="141" customWidth="1"/>
    <col min="14090" max="14325" width="10.85546875" style="141"/>
    <col min="14326" max="14326" width="4.140625" style="141" customWidth="1"/>
    <col min="14327" max="14327" width="39.7109375" style="141" customWidth="1"/>
    <col min="14328" max="14328" width="59.28515625" style="141" customWidth="1"/>
    <col min="14329" max="14329" width="22.140625" style="141" customWidth="1"/>
    <col min="14330" max="14330" width="21" style="141" customWidth="1"/>
    <col min="14331" max="14332" width="21.5703125" style="141" customWidth="1"/>
    <col min="14333" max="14333" width="27" style="141" customWidth="1"/>
    <col min="14334" max="14334" width="17" style="141" customWidth="1"/>
    <col min="14335" max="14338" width="13" style="141" customWidth="1"/>
    <col min="14339" max="14342" width="16.7109375" style="141" customWidth="1"/>
    <col min="14343" max="14343" width="30.140625" style="141" customWidth="1"/>
    <col min="14344" max="14344" width="19.5703125" style="141" customWidth="1"/>
    <col min="14345" max="14345" width="19" style="141" customWidth="1"/>
    <col min="14346" max="14581" width="10.85546875" style="141"/>
    <col min="14582" max="14582" width="4.140625" style="141" customWidth="1"/>
    <col min="14583" max="14583" width="39.7109375" style="141" customWidth="1"/>
    <col min="14584" max="14584" width="59.28515625" style="141" customWidth="1"/>
    <col min="14585" max="14585" width="22.140625" style="141" customWidth="1"/>
    <col min="14586" max="14586" width="21" style="141" customWidth="1"/>
    <col min="14587" max="14588" width="21.5703125" style="141" customWidth="1"/>
    <col min="14589" max="14589" width="27" style="141" customWidth="1"/>
    <col min="14590" max="14590" width="17" style="141" customWidth="1"/>
    <col min="14591" max="14594" width="13" style="141" customWidth="1"/>
    <col min="14595" max="14598" width="16.7109375" style="141" customWidth="1"/>
    <col min="14599" max="14599" width="30.140625" style="141" customWidth="1"/>
    <col min="14600" max="14600" width="19.5703125" style="141" customWidth="1"/>
    <col min="14601" max="14601" width="19" style="141" customWidth="1"/>
    <col min="14602" max="14837" width="10.85546875" style="141"/>
    <col min="14838" max="14838" width="4.140625" style="141" customWidth="1"/>
    <col min="14839" max="14839" width="39.7109375" style="141" customWidth="1"/>
    <col min="14840" max="14840" width="59.28515625" style="141" customWidth="1"/>
    <col min="14841" max="14841" width="22.140625" style="141" customWidth="1"/>
    <col min="14842" max="14842" width="21" style="141" customWidth="1"/>
    <col min="14843" max="14844" width="21.5703125" style="141" customWidth="1"/>
    <col min="14845" max="14845" width="27" style="141" customWidth="1"/>
    <col min="14846" max="14846" width="17" style="141" customWidth="1"/>
    <col min="14847" max="14850" width="13" style="141" customWidth="1"/>
    <col min="14851" max="14854" width="16.7109375" style="141" customWidth="1"/>
    <col min="14855" max="14855" width="30.140625" style="141" customWidth="1"/>
    <col min="14856" max="14856" width="19.5703125" style="141" customWidth="1"/>
    <col min="14857" max="14857" width="19" style="141" customWidth="1"/>
    <col min="14858" max="15093" width="10.85546875" style="141"/>
    <col min="15094" max="15094" width="4.140625" style="141" customWidth="1"/>
    <col min="15095" max="15095" width="39.7109375" style="141" customWidth="1"/>
    <col min="15096" max="15096" width="59.28515625" style="141" customWidth="1"/>
    <col min="15097" max="15097" width="22.140625" style="141" customWidth="1"/>
    <col min="15098" max="15098" width="21" style="141" customWidth="1"/>
    <col min="15099" max="15100" width="21.5703125" style="141" customWidth="1"/>
    <col min="15101" max="15101" width="27" style="141" customWidth="1"/>
    <col min="15102" max="15102" width="17" style="141" customWidth="1"/>
    <col min="15103" max="15106" width="13" style="141" customWidth="1"/>
    <col min="15107" max="15110" width="16.7109375" style="141" customWidth="1"/>
    <col min="15111" max="15111" width="30.140625" style="141" customWidth="1"/>
    <col min="15112" max="15112" width="19.5703125" style="141" customWidth="1"/>
    <col min="15113" max="15113" width="19" style="141" customWidth="1"/>
    <col min="15114" max="15349" width="10.85546875" style="141"/>
    <col min="15350" max="15350" width="4.140625" style="141" customWidth="1"/>
    <col min="15351" max="15351" width="39.7109375" style="141" customWidth="1"/>
    <col min="15352" max="15352" width="59.28515625" style="141" customWidth="1"/>
    <col min="15353" max="15353" width="22.140625" style="141" customWidth="1"/>
    <col min="15354" max="15354" width="21" style="141" customWidth="1"/>
    <col min="15355" max="15356" width="21.5703125" style="141" customWidth="1"/>
    <col min="15357" max="15357" width="27" style="141" customWidth="1"/>
    <col min="15358" max="15358" width="17" style="141" customWidth="1"/>
    <col min="15359" max="15362" width="13" style="141" customWidth="1"/>
    <col min="15363" max="15366" width="16.7109375" style="141" customWidth="1"/>
    <col min="15367" max="15367" width="30.140625" style="141" customWidth="1"/>
    <col min="15368" max="15368" width="19.5703125" style="141" customWidth="1"/>
    <col min="15369" max="15369" width="19" style="141" customWidth="1"/>
    <col min="15370" max="15605" width="10.85546875" style="141"/>
    <col min="15606" max="15606" width="4.140625" style="141" customWidth="1"/>
    <col min="15607" max="15607" width="39.7109375" style="141" customWidth="1"/>
    <col min="15608" max="15608" width="59.28515625" style="141" customWidth="1"/>
    <col min="15609" max="15609" width="22.140625" style="141" customWidth="1"/>
    <col min="15610" max="15610" width="21" style="141" customWidth="1"/>
    <col min="15611" max="15612" width="21.5703125" style="141" customWidth="1"/>
    <col min="15613" max="15613" width="27" style="141" customWidth="1"/>
    <col min="15614" max="15614" width="17" style="141" customWidth="1"/>
    <col min="15615" max="15618" width="13" style="141" customWidth="1"/>
    <col min="15619" max="15622" width="16.7109375" style="141" customWidth="1"/>
    <col min="15623" max="15623" width="30.140625" style="141" customWidth="1"/>
    <col min="15624" max="15624" width="19.5703125" style="141" customWidth="1"/>
    <col min="15625" max="15625" width="19" style="141" customWidth="1"/>
    <col min="15626" max="15861" width="10.85546875" style="141"/>
    <col min="15862" max="15862" width="4.140625" style="141" customWidth="1"/>
    <col min="15863" max="15863" width="39.7109375" style="141" customWidth="1"/>
    <col min="15864" max="15864" width="59.28515625" style="141" customWidth="1"/>
    <col min="15865" max="15865" width="22.140625" style="141" customWidth="1"/>
    <col min="15866" max="15866" width="21" style="141" customWidth="1"/>
    <col min="15867" max="15868" width="21.5703125" style="141" customWidth="1"/>
    <col min="15869" max="15869" width="27" style="141" customWidth="1"/>
    <col min="15870" max="15870" width="17" style="141" customWidth="1"/>
    <col min="15871" max="15874" width="13" style="141" customWidth="1"/>
    <col min="15875" max="15878" width="16.7109375" style="141" customWidth="1"/>
    <col min="15879" max="15879" width="30.140625" style="141" customWidth="1"/>
    <col min="15880" max="15880" width="19.5703125" style="141" customWidth="1"/>
    <col min="15881" max="15881" width="19" style="141" customWidth="1"/>
    <col min="15882" max="16117" width="10.85546875" style="141"/>
    <col min="16118" max="16118" width="4.140625" style="141" customWidth="1"/>
    <col min="16119" max="16119" width="39.7109375" style="141" customWidth="1"/>
    <col min="16120" max="16120" width="59.28515625" style="141" customWidth="1"/>
    <col min="16121" max="16121" width="22.140625" style="141" customWidth="1"/>
    <col min="16122" max="16122" width="21" style="141" customWidth="1"/>
    <col min="16123" max="16124" width="21.5703125" style="141" customWidth="1"/>
    <col min="16125" max="16125" width="27" style="141" customWidth="1"/>
    <col min="16126" max="16126" width="17" style="141" customWidth="1"/>
    <col min="16127" max="16130" width="13" style="141" customWidth="1"/>
    <col min="16131" max="16134" width="16.7109375" style="141" customWidth="1"/>
    <col min="16135" max="16135" width="30.140625" style="141" customWidth="1"/>
    <col min="16136" max="16136" width="19.5703125" style="141" customWidth="1"/>
    <col min="16137" max="16137" width="19" style="141" customWidth="1"/>
    <col min="16138" max="16384" width="10.85546875" style="141"/>
  </cols>
  <sheetData>
    <row r="1" spans="2:23" ht="15.6" thickBot="1"/>
    <row r="2" spans="2:23" s="146" customFormat="1" ht="72.75" customHeight="1" thickBot="1">
      <c r="B2" s="447" t="s">
        <v>829</v>
      </c>
      <c r="C2" s="448"/>
      <c r="D2" s="448"/>
      <c r="E2" s="448"/>
      <c r="F2" s="448"/>
      <c r="G2" s="448"/>
      <c r="H2" s="448"/>
      <c r="I2" s="448"/>
      <c r="J2" s="448"/>
      <c r="K2" s="448"/>
      <c r="L2" s="510"/>
      <c r="M2" s="272"/>
      <c r="N2" s="144"/>
      <c r="O2" s="145"/>
      <c r="P2" s="145"/>
      <c r="V2" s="145"/>
      <c r="W2" s="145"/>
    </row>
    <row r="3" spans="2:23" ht="15.6">
      <c r="B3" s="155"/>
    </row>
    <row r="4" spans="2:23" ht="15.6">
      <c r="B4" s="511" t="s">
        <v>538</v>
      </c>
      <c r="C4" s="511"/>
      <c r="F4" s="511" t="s">
        <v>539</v>
      </c>
      <c r="G4" s="511"/>
      <c r="H4" s="511"/>
      <c r="I4" s="511"/>
      <c r="J4" s="511"/>
      <c r="K4" s="511"/>
      <c r="L4" s="511"/>
    </row>
    <row r="5" spans="2:23" ht="15" customHeight="1">
      <c r="B5" s="147" t="s">
        <v>540</v>
      </c>
      <c r="C5" s="273" t="s">
        <v>541</v>
      </c>
      <c r="F5" s="512" t="s">
        <v>542</v>
      </c>
      <c r="G5" s="513"/>
      <c r="H5" s="513"/>
      <c r="I5" s="513"/>
      <c r="J5" s="513"/>
      <c r="K5" s="513"/>
      <c r="L5" s="514"/>
    </row>
    <row r="6" spans="2:23" ht="15.6">
      <c r="B6" s="147" t="s">
        <v>543</v>
      </c>
      <c r="C6" s="273" t="s">
        <v>544</v>
      </c>
      <c r="F6" s="515"/>
      <c r="G6" s="516"/>
      <c r="H6" s="516"/>
      <c r="I6" s="516"/>
      <c r="J6" s="516"/>
      <c r="K6" s="516"/>
      <c r="L6" s="517"/>
    </row>
    <row r="7" spans="2:23" ht="15.6">
      <c r="B7" s="147" t="s">
        <v>545</v>
      </c>
      <c r="C7" s="274" t="s">
        <v>546</v>
      </c>
      <c r="F7" s="515"/>
      <c r="G7" s="516"/>
      <c r="H7" s="516"/>
      <c r="I7" s="516"/>
      <c r="J7" s="516"/>
      <c r="K7" s="516"/>
      <c r="L7" s="517"/>
    </row>
    <row r="8" spans="2:23" ht="15.6">
      <c r="B8" s="147" t="s">
        <v>547</v>
      </c>
      <c r="C8" s="275" t="s">
        <v>548</v>
      </c>
      <c r="F8" s="518"/>
      <c r="G8" s="519"/>
      <c r="H8" s="519"/>
      <c r="I8" s="519"/>
      <c r="J8" s="519"/>
      <c r="K8" s="519"/>
      <c r="L8" s="520"/>
    </row>
    <row r="9" spans="2:23" ht="150.75" customHeight="1">
      <c r="B9" s="147" t="s">
        <v>549</v>
      </c>
      <c r="C9" s="276" t="s">
        <v>550</v>
      </c>
      <c r="H9" s="148"/>
      <c r="I9" s="148"/>
      <c r="J9" s="148"/>
      <c r="K9" s="148"/>
    </row>
    <row r="10" spans="2:23" ht="183" customHeight="1">
      <c r="B10" s="147" t="s">
        <v>551</v>
      </c>
      <c r="C10" s="276" t="s">
        <v>552</v>
      </c>
      <c r="F10" s="521"/>
      <c r="G10" s="521"/>
      <c r="H10" s="521"/>
      <c r="I10" s="521"/>
      <c r="J10" s="521"/>
      <c r="K10" s="521"/>
      <c r="L10" s="521"/>
    </row>
    <row r="11" spans="2:23" ht="36" customHeight="1">
      <c r="B11" s="147" t="s">
        <v>553</v>
      </c>
      <c r="C11" s="149" t="s">
        <v>830</v>
      </c>
      <c r="F11" s="509" t="s">
        <v>555</v>
      </c>
      <c r="G11" s="509"/>
      <c r="H11" s="509"/>
      <c r="I11" s="509"/>
      <c r="J11" s="509"/>
      <c r="K11" s="509"/>
      <c r="L11" s="509"/>
    </row>
    <row r="12" spans="2:23" ht="19.5" customHeight="1">
      <c r="B12" s="147" t="s">
        <v>556</v>
      </c>
      <c r="C12" s="150">
        <f>+Tabla1322[[#Totals],[valor estimado presupuesto oficial 2025]]</f>
        <v>163683716361</v>
      </c>
      <c r="F12" s="509"/>
      <c r="G12" s="509"/>
      <c r="H12" s="509"/>
      <c r="I12" s="509"/>
      <c r="J12" s="509"/>
      <c r="K12" s="509"/>
      <c r="L12" s="509"/>
    </row>
    <row r="13" spans="2:23" ht="31.15">
      <c r="B13" s="147" t="s">
        <v>557</v>
      </c>
      <c r="C13" s="151">
        <f>1423500*1500</f>
        <v>2135250000</v>
      </c>
      <c r="D13" s="152"/>
      <c r="F13" s="148"/>
      <c r="G13" s="148"/>
      <c r="H13" s="148"/>
      <c r="I13" s="148"/>
      <c r="J13" s="148"/>
      <c r="K13" s="148"/>
    </row>
    <row r="14" spans="2:23" ht="31.15">
      <c r="B14" s="147" t="s">
        <v>558</v>
      </c>
      <c r="C14" s="151">
        <v>71175000</v>
      </c>
      <c r="D14" s="152"/>
      <c r="F14" s="148"/>
      <c r="G14" s="148"/>
      <c r="H14" s="148"/>
      <c r="I14" s="148"/>
      <c r="J14" s="148"/>
      <c r="K14" s="148"/>
    </row>
    <row r="15" spans="2:23" ht="31.15">
      <c r="B15" s="147" t="s">
        <v>559</v>
      </c>
      <c r="C15" s="153">
        <v>45875</v>
      </c>
      <c r="F15" s="152"/>
      <c r="G15" s="152"/>
      <c r="H15" s="148"/>
      <c r="I15" s="148"/>
      <c r="J15" s="148"/>
      <c r="K15" s="148"/>
    </row>
    <row r="16" spans="2:23" ht="15.6">
      <c r="C16" s="277"/>
      <c r="H16" s="154"/>
      <c r="I16" s="154"/>
      <c r="J16" s="154"/>
      <c r="K16" s="154"/>
    </row>
    <row r="18" spans="1:25" ht="31.15" hidden="1">
      <c r="B18" s="155" t="s">
        <v>560</v>
      </c>
    </row>
    <row r="19" spans="1:25" ht="70.900000000000006" customHeight="1">
      <c r="B19" s="156" t="s">
        <v>561</v>
      </c>
      <c r="C19" s="157" t="s">
        <v>562</v>
      </c>
      <c r="D19" s="157" t="s">
        <v>563</v>
      </c>
      <c r="E19" s="157" t="s">
        <v>564</v>
      </c>
      <c r="F19" s="157" t="s">
        <v>565</v>
      </c>
      <c r="G19" s="157" t="s">
        <v>566</v>
      </c>
      <c r="H19" s="157" t="s">
        <v>831</v>
      </c>
      <c r="I19" s="157" t="s">
        <v>832</v>
      </c>
      <c r="J19" s="157" t="s">
        <v>833</v>
      </c>
      <c r="K19" s="157" t="s">
        <v>834</v>
      </c>
      <c r="L19" s="157" t="s">
        <v>568</v>
      </c>
      <c r="M19" s="158" t="s">
        <v>835</v>
      </c>
      <c r="N19" s="278" t="s">
        <v>836</v>
      </c>
      <c r="O19" s="157" t="s">
        <v>571</v>
      </c>
      <c r="P19" s="157" t="s">
        <v>572</v>
      </c>
      <c r="Q19" s="157" t="s">
        <v>573</v>
      </c>
      <c r="R19" s="157" t="s">
        <v>574</v>
      </c>
      <c r="S19" s="157" t="s">
        <v>575</v>
      </c>
      <c r="T19" s="157" t="s">
        <v>576</v>
      </c>
      <c r="U19" s="157" t="s">
        <v>577</v>
      </c>
      <c r="V19" s="157" t="s">
        <v>578</v>
      </c>
      <c r="W19" s="159" t="s">
        <v>579</v>
      </c>
    </row>
    <row r="20" spans="1:25" ht="54.6" customHeight="1">
      <c r="A20" s="160" t="s">
        <v>837</v>
      </c>
      <c r="B20" s="328">
        <v>80131502</v>
      </c>
      <c r="C20" s="162" t="s">
        <v>838</v>
      </c>
      <c r="D20" s="168" t="s">
        <v>839</v>
      </c>
      <c r="E20" s="164" t="s">
        <v>839</v>
      </c>
      <c r="F20" s="164">
        <v>9</v>
      </c>
      <c r="G20" s="164" t="s">
        <v>840</v>
      </c>
      <c r="H20" s="164" t="s">
        <v>584</v>
      </c>
      <c r="I20" s="164" t="str">
        <f>+VLOOKUP(Tabla1322[[#This Row],[MODALIDAD DE SELECCIÓN ]],[1]Hoja2!$A$2:$B$26,2,0)</f>
        <v>Contratación directa.</v>
      </c>
      <c r="J20" s="279" t="s">
        <v>642</v>
      </c>
      <c r="K20" s="279" t="s">
        <v>841</v>
      </c>
      <c r="L20" s="164" t="s">
        <v>585</v>
      </c>
      <c r="M20" s="280">
        <v>8296000</v>
      </c>
      <c r="N20" s="281" t="s">
        <v>842</v>
      </c>
      <c r="O20" s="164" t="s">
        <v>590</v>
      </c>
      <c r="P20" s="164" t="s">
        <v>843</v>
      </c>
      <c r="Q20" s="164" t="s">
        <v>837</v>
      </c>
      <c r="R20" s="279" t="s">
        <v>586</v>
      </c>
      <c r="S20" s="279" t="s">
        <v>844</v>
      </c>
      <c r="T20" s="279" t="s">
        <v>546</v>
      </c>
      <c r="U20" s="282" t="s">
        <v>589</v>
      </c>
      <c r="V20" s="164" t="s">
        <v>590</v>
      </c>
      <c r="W20" s="283" t="s">
        <v>590</v>
      </c>
    </row>
    <row r="21" spans="1:25" ht="61.9" customHeight="1">
      <c r="A21" s="160" t="s">
        <v>837</v>
      </c>
      <c r="B21" s="328" t="s">
        <v>591</v>
      </c>
      <c r="C21" s="162" t="s">
        <v>845</v>
      </c>
      <c r="D21" s="168" t="s">
        <v>846</v>
      </c>
      <c r="E21" s="164" t="s">
        <v>847</v>
      </c>
      <c r="F21" s="164" t="s">
        <v>583</v>
      </c>
      <c r="G21" s="164" t="s">
        <v>840</v>
      </c>
      <c r="H21" s="164" t="s">
        <v>584</v>
      </c>
      <c r="I21" s="164" t="str">
        <f>+VLOOKUP(Tabla1322[[#This Row],[MODALIDAD DE SELECCIÓN ]],[1]Hoja2!$A$2:$B$26,2,0)</f>
        <v>Contratación directa.</v>
      </c>
      <c r="J21" s="279" t="s">
        <v>642</v>
      </c>
      <c r="K21" s="279" t="s">
        <v>841</v>
      </c>
      <c r="L21" s="164" t="s">
        <v>585</v>
      </c>
      <c r="M21" s="280">
        <v>133141214</v>
      </c>
      <c r="N21" s="281" t="s">
        <v>848</v>
      </c>
      <c r="O21" s="163" t="s">
        <v>590</v>
      </c>
      <c r="P21" s="163" t="s">
        <v>843</v>
      </c>
      <c r="Q21" s="164" t="s">
        <v>837</v>
      </c>
      <c r="R21" s="279" t="s">
        <v>586</v>
      </c>
      <c r="S21" s="279" t="s">
        <v>844</v>
      </c>
      <c r="T21" s="279" t="s">
        <v>546</v>
      </c>
      <c r="U21" s="282" t="s">
        <v>589</v>
      </c>
      <c r="V21" s="164" t="s">
        <v>590</v>
      </c>
      <c r="W21" s="283" t="s">
        <v>590</v>
      </c>
    </row>
    <row r="22" spans="1:25" ht="140.44999999999999" customHeight="1">
      <c r="A22" s="160" t="s">
        <v>849</v>
      </c>
      <c r="B22" s="328" t="s">
        <v>598</v>
      </c>
      <c r="C22" s="162" t="s">
        <v>850</v>
      </c>
      <c r="D22" s="168" t="s">
        <v>846</v>
      </c>
      <c r="E22" s="164" t="s">
        <v>847</v>
      </c>
      <c r="F22" s="164" t="s">
        <v>583</v>
      </c>
      <c r="G22" s="164" t="s">
        <v>840</v>
      </c>
      <c r="H22" s="164" t="s">
        <v>584</v>
      </c>
      <c r="I22" s="164" t="str">
        <f>+VLOOKUP(Tabla1322[[#This Row],[MODALIDAD DE SELECCIÓN ]],[1]Hoja2!$A$2:$B$26,2,0)</f>
        <v>Contratación directa.</v>
      </c>
      <c r="J22" s="279" t="s">
        <v>642</v>
      </c>
      <c r="K22" s="279" t="s">
        <v>841</v>
      </c>
      <c r="L22" s="164" t="s">
        <v>585</v>
      </c>
      <c r="M22" s="280">
        <f>71634668+96290119+12140000+5403900+3864000+4791151</f>
        <v>194123838</v>
      </c>
      <c r="N22" s="284" t="s">
        <v>851</v>
      </c>
      <c r="O22" s="163" t="s">
        <v>590</v>
      </c>
      <c r="P22" s="163" t="s">
        <v>843</v>
      </c>
      <c r="Q22" s="164" t="s">
        <v>837</v>
      </c>
      <c r="R22" s="279" t="s">
        <v>586</v>
      </c>
      <c r="S22" s="279" t="s">
        <v>844</v>
      </c>
      <c r="T22" s="279" t="s">
        <v>546</v>
      </c>
      <c r="U22" s="282" t="s">
        <v>589</v>
      </c>
      <c r="V22" s="164" t="s">
        <v>590</v>
      </c>
      <c r="W22" s="283" t="s">
        <v>590</v>
      </c>
    </row>
    <row r="23" spans="1:25" ht="55.15" customHeight="1">
      <c r="A23" s="161" t="s">
        <v>837</v>
      </c>
      <c r="B23" s="328" t="s">
        <v>601</v>
      </c>
      <c r="C23" s="162" t="s">
        <v>852</v>
      </c>
      <c r="D23" s="168" t="s">
        <v>846</v>
      </c>
      <c r="E23" s="164" t="s">
        <v>847</v>
      </c>
      <c r="F23" s="164" t="s">
        <v>583</v>
      </c>
      <c r="G23" s="164" t="s">
        <v>840</v>
      </c>
      <c r="H23" s="164" t="s">
        <v>596</v>
      </c>
      <c r="I23" s="164" t="str">
        <f>+VLOOKUP(Tabla1322[[#This Row],[MODALIDAD DE SELECCIÓN ]],[1]Hoja2!$A$2:$B$26,2,0)</f>
        <v>Contratación régimen especial - Régimen especial</v>
      </c>
      <c r="J23" s="279" t="s">
        <v>642</v>
      </c>
      <c r="K23" s="279" t="s">
        <v>841</v>
      </c>
      <c r="L23" s="164" t="s">
        <v>585</v>
      </c>
      <c r="M23" s="280">
        <v>84637749</v>
      </c>
      <c r="N23" s="285" t="s">
        <v>853</v>
      </c>
      <c r="O23" s="163" t="s">
        <v>590</v>
      </c>
      <c r="P23" s="163" t="s">
        <v>843</v>
      </c>
      <c r="Q23" s="164" t="s">
        <v>837</v>
      </c>
      <c r="R23" s="279" t="s">
        <v>586</v>
      </c>
      <c r="S23" s="279" t="s">
        <v>844</v>
      </c>
      <c r="T23" s="279" t="s">
        <v>546</v>
      </c>
      <c r="U23" s="282" t="s">
        <v>589</v>
      </c>
      <c r="V23" s="164" t="s">
        <v>590</v>
      </c>
      <c r="W23" s="283" t="s">
        <v>590</v>
      </c>
    </row>
    <row r="24" spans="1:25" ht="43.5" customHeight="1">
      <c r="A24" s="161" t="s">
        <v>837</v>
      </c>
      <c r="B24" s="328">
        <v>84131500</v>
      </c>
      <c r="C24" s="162" t="s">
        <v>854</v>
      </c>
      <c r="D24" s="168" t="s">
        <v>846</v>
      </c>
      <c r="E24" s="164" t="s">
        <v>847</v>
      </c>
      <c r="F24" s="164">
        <v>12</v>
      </c>
      <c r="G24" s="164" t="s">
        <v>840</v>
      </c>
      <c r="H24" s="164" t="s">
        <v>584</v>
      </c>
      <c r="I24" s="164" t="str">
        <f>+VLOOKUP(Tabla1322[[#This Row],[MODALIDAD DE SELECCIÓN ]],[1]Hoja2!$A$2:$B$26,2,0)</f>
        <v>Contratación directa.</v>
      </c>
      <c r="J24" s="279" t="s">
        <v>642</v>
      </c>
      <c r="K24" s="279" t="s">
        <v>841</v>
      </c>
      <c r="L24" s="164" t="s">
        <v>585</v>
      </c>
      <c r="M24" s="280">
        <v>487615982</v>
      </c>
      <c r="N24" s="285" t="s">
        <v>855</v>
      </c>
      <c r="O24" s="163" t="s">
        <v>590</v>
      </c>
      <c r="P24" s="163" t="s">
        <v>843</v>
      </c>
      <c r="Q24" s="164" t="s">
        <v>837</v>
      </c>
      <c r="R24" s="279" t="s">
        <v>586</v>
      </c>
      <c r="S24" s="279" t="s">
        <v>844</v>
      </c>
      <c r="T24" s="279" t="s">
        <v>546</v>
      </c>
      <c r="U24" s="282" t="s">
        <v>589</v>
      </c>
      <c r="V24" s="164" t="s">
        <v>590</v>
      </c>
      <c r="W24" s="283" t="s">
        <v>590</v>
      </c>
    </row>
    <row r="25" spans="1:25" ht="53.25" customHeight="1">
      <c r="A25" s="160" t="s">
        <v>837</v>
      </c>
      <c r="B25" s="328" t="s">
        <v>607</v>
      </c>
      <c r="C25" s="162" t="s">
        <v>856</v>
      </c>
      <c r="D25" s="168" t="s">
        <v>846</v>
      </c>
      <c r="E25" s="164" t="s">
        <v>846</v>
      </c>
      <c r="F25" s="164" t="s">
        <v>583</v>
      </c>
      <c r="G25" s="164" t="s">
        <v>840</v>
      </c>
      <c r="H25" s="164" t="s">
        <v>596</v>
      </c>
      <c r="I25" s="164" t="str">
        <f>+VLOOKUP(Tabla1322[[#This Row],[MODALIDAD DE SELECCIÓN ]],[1]Hoja2!$A$2:$B$26,2,0)</f>
        <v>Contratación régimen especial - Régimen especial</v>
      </c>
      <c r="J25" s="279" t="s">
        <v>642</v>
      </c>
      <c r="K25" s="279" t="s">
        <v>841</v>
      </c>
      <c r="L25" s="164" t="s">
        <v>585</v>
      </c>
      <c r="M25" s="280">
        <f>74000004+60000000</f>
        <v>134000004</v>
      </c>
      <c r="N25" s="281" t="s">
        <v>857</v>
      </c>
      <c r="O25" s="163" t="s">
        <v>590</v>
      </c>
      <c r="P25" s="163" t="s">
        <v>843</v>
      </c>
      <c r="Q25" s="164" t="s">
        <v>837</v>
      </c>
      <c r="R25" s="279" t="s">
        <v>586</v>
      </c>
      <c r="S25" s="279" t="s">
        <v>844</v>
      </c>
      <c r="T25" s="279" t="s">
        <v>546</v>
      </c>
      <c r="U25" s="282" t="s">
        <v>589</v>
      </c>
      <c r="V25" s="164" t="s">
        <v>590</v>
      </c>
      <c r="W25" s="283" t="s">
        <v>590</v>
      </c>
    </row>
    <row r="26" spans="1:25" ht="103.15" customHeight="1">
      <c r="A26" s="160" t="s">
        <v>849</v>
      </c>
      <c r="B26" s="328" t="s">
        <v>609</v>
      </c>
      <c r="C26" s="162" t="s">
        <v>858</v>
      </c>
      <c r="D26" s="168" t="s">
        <v>846</v>
      </c>
      <c r="E26" s="164" t="s">
        <v>847</v>
      </c>
      <c r="F26" s="164" t="s">
        <v>583</v>
      </c>
      <c r="G26" s="164" t="s">
        <v>840</v>
      </c>
      <c r="H26" s="164" t="s">
        <v>596</v>
      </c>
      <c r="I26" s="164" t="str">
        <f>+VLOOKUP(Tabla1322[[#This Row],[MODALIDAD DE SELECCIÓN ]],[1]Hoja2!$A$2:$B$26,2,0)</f>
        <v>Contratación régimen especial - Régimen especial</v>
      </c>
      <c r="J26" s="279" t="s">
        <v>642</v>
      </c>
      <c r="K26" s="279" t="s">
        <v>841</v>
      </c>
      <c r="L26" s="164">
        <v>0</v>
      </c>
      <c r="M26" s="280">
        <f>250009135+36982800+220009135+173874000-M28-M29-M30-M31-M32-M33-M27</f>
        <v>132693815</v>
      </c>
      <c r="N26" s="286" t="s">
        <v>859</v>
      </c>
      <c r="O26" s="164" t="s">
        <v>590</v>
      </c>
      <c r="P26" s="164" t="s">
        <v>843</v>
      </c>
      <c r="Q26" s="164" t="s">
        <v>837</v>
      </c>
      <c r="R26" s="279" t="s">
        <v>586</v>
      </c>
      <c r="S26" s="279" t="s">
        <v>844</v>
      </c>
      <c r="T26" s="279" t="s">
        <v>546</v>
      </c>
      <c r="U26" s="282" t="s">
        <v>589</v>
      </c>
      <c r="V26" s="164" t="s">
        <v>590</v>
      </c>
      <c r="W26" s="283" t="s">
        <v>590</v>
      </c>
      <c r="X26" s="269"/>
      <c r="Y26" s="269"/>
    </row>
    <row r="27" spans="1:25" ht="103.15" customHeight="1">
      <c r="A27" s="160"/>
      <c r="B27" s="329" t="s">
        <v>609</v>
      </c>
      <c r="C27" s="288" t="s">
        <v>860</v>
      </c>
      <c r="D27" s="168" t="s">
        <v>861</v>
      </c>
      <c r="E27" s="168" t="s">
        <v>861</v>
      </c>
      <c r="F27" s="168">
        <v>11</v>
      </c>
      <c r="G27" s="164" t="s">
        <v>840</v>
      </c>
      <c r="H27" s="164" t="s">
        <v>584</v>
      </c>
      <c r="I27" s="164" t="str">
        <f>+VLOOKUP(Tabla1322[[#This Row],[MODALIDAD DE SELECCIÓN ]],[1]Hoja2!$A$2:$B$26,2,0)</f>
        <v>Contratación directa.</v>
      </c>
      <c r="J27" s="279" t="s">
        <v>642</v>
      </c>
      <c r="K27" s="279" t="s">
        <v>841</v>
      </c>
      <c r="L27" s="168">
        <v>0</v>
      </c>
      <c r="M27" s="280">
        <v>3326503</v>
      </c>
      <c r="N27" s="289" t="s">
        <v>862</v>
      </c>
      <c r="O27" s="164" t="s">
        <v>590</v>
      </c>
      <c r="P27" s="164" t="s">
        <v>843</v>
      </c>
      <c r="Q27" s="164" t="s">
        <v>837</v>
      </c>
      <c r="R27" s="279" t="s">
        <v>586</v>
      </c>
      <c r="S27" s="279" t="s">
        <v>844</v>
      </c>
      <c r="T27" s="279" t="s">
        <v>546</v>
      </c>
      <c r="U27" s="282" t="s">
        <v>589</v>
      </c>
      <c r="V27" s="164" t="s">
        <v>590</v>
      </c>
      <c r="W27" s="283" t="s">
        <v>590</v>
      </c>
      <c r="X27" s="269"/>
      <c r="Y27" s="269"/>
    </row>
    <row r="28" spans="1:25" ht="103.15" customHeight="1">
      <c r="A28" s="160"/>
      <c r="B28" s="329" t="s">
        <v>863</v>
      </c>
      <c r="C28" s="288" t="s">
        <v>864</v>
      </c>
      <c r="D28" s="168" t="s">
        <v>861</v>
      </c>
      <c r="E28" s="168" t="s">
        <v>861</v>
      </c>
      <c r="F28" s="168">
        <v>11</v>
      </c>
      <c r="G28" s="164" t="s">
        <v>840</v>
      </c>
      <c r="H28" s="164" t="s">
        <v>584</v>
      </c>
      <c r="I28" s="164" t="str">
        <f>+VLOOKUP(Tabla1322[[#This Row],[MODALIDAD DE SELECCIÓN ]],[1]Hoja2!$A$2:$B$26,2,0)</f>
        <v>Contratación directa.</v>
      </c>
      <c r="J28" s="279" t="s">
        <v>642</v>
      </c>
      <c r="K28" s="279" t="s">
        <v>841</v>
      </c>
      <c r="L28" s="168">
        <v>0</v>
      </c>
      <c r="M28" s="280">
        <v>366729293</v>
      </c>
      <c r="N28" s="290" t="s">
        <v>859</v>
      </c>
      <c r="O28" s="164" t="s">
        <v>590</v>
      </c>
      <c r="P28" s="164" t="s">
        <v>843</v>
      </c>
      <c r="Q28" s="164" t="s">
        <v>837</v>
      </c>
      <c r="R28" s="279" t="s">
        <v>586</v>
      </c>
      <c r="S28" s="279" t="s">
        <v>844</v>
      </c>
      <c r="T28" s="279" t="s">
        <v>546</v>
      </c>
      <c r="U28" s="282" t="s">
        <v>589</v>
      </c>
      <c r="V28" s="164" t="s">
        <v>590</v>
      </c>
      <c r="W28" s="283" t="s">
        <v>590</v>
      </c>
    </row>
    <row r="29" spans="1:25" ht="103.15" customHeight="1">
      <c r="A29" s="160"/>
      <c r="B29" s="329">
        <v>81111500</v>
      </c>
      <c r="C29" s="288" t="s">
        <v>865</v>
      </c>
      <c r="D29" s="168" t="s">
        <v>861</v>
      </c>
      <c r="E29" s="168" t="s">
        <v>861</v>
      </c>
      <c r="F29" s="168">
        <v>11</v>
      </c>
      <c r="G29" s="164" t="s">
        <v>840</v>
      </c>
      <c r="H29" s="164" t="s">
        <v>584</v>
      </c>
      <c r="I29" s="164" t="str">
        <f>+VLOOKUP(Tabla1322[[#This Row],[MODALIDAD DE SELECCIÓN ]],[1]Hoja2!$A$2:$B$26,2,0)</f>
        <v>Contratación directa.</v>
      </c>
      <c r="J29" s="279" t="s">
        <v>642</v>
      </c>
      <c r="K29" s="279" t="s">
        <v>841</v>
      </c>
      <c r="L29" s="164" t="s">
        <v>585</v>
      </c>
      <c r="M29" s="280">
        <v>51925459</v>
      </c>
      <c r="N29" s="289" t="s">
        <v>866</v>
      </c>
      <c r="O29" s="164" t="s">
        <v>590</v>
      </c>
      <c r="P29" s="164" t="s">
        <v>843</v>
      </c>
      <c r="Q29" s="164" t="s">
        <v>837</v>
      </c>
      <c r="R29" s="279" t="s">
        <v>586</v>
      </c>
      <c r="S29" s="279" t="s">
        <v>844</v>
      </c>
      <c r="T29" s="279" t="s">
        <v>546</v>
      </c>
      <c r="U29" s="282" t="s">
        <v>589</v>
      </c>
      <c r="V29" s="164" t="s">
        <v>590</v>
      </c>
      <c r="W29" s="283" t="s">
        <v>590</v>
      </c>
    </row>
    <row r="30" spans="1:25" ht="103.15" customHeight="1">
      <c r="A30" s="160"/>
      <c r="B30" s="329" t="s">
        <v>863</v>
      </c>
      <c r="C30" s="288" t="s">
        <v>867</v>
      </c>
      <c r="D30" s="168" t="s">
        <v>861</v>
      </c>
      <c r="E30" s="168" t="s">
        <v>861</v>
      </c>
      <c r="F30" s="168">
        <v>11</v>
      </c>
      <c r="G30" s="164" t="s">
        <v>840</v>
      </c>
      <c r="H30" s="164" t="s">
        <v>584</v>
      </c>
      <c r="I30" s="164" t="str">
        <f>+VLOOKUP(Tabla1322[[#This Row],[MODALIDAD DE SELECCIÓN ]],[1]Hoja2!$A$2:$B$26,2,0)</f>
        <v>Contratación directa.</v>
      </c>
      <c r="J30" s="279" t="s">
        <v>642</v>
      </c>
      <c r="K30" s="279" t="s">
        <v>841</v>
      </c>
      <c r="L30" s="168">
        <v>0</v>
      </c>
      <c r="M30" s="280">
        <v>16000000</v>
      </c>
      <c r="N30" s="289" t="s">
        <v>868</v>
      </c>
      <c r="O30" s="164" t="s">
        <v>590</v>
      </c>
      <c r="P30" s="164" t="s">
        <v>843</v>
      </c>
      <c r="Q30" s="164" t="s">
        <v>837</v>
      </c>
      <c r="R30" s="279" t="s">
        <v>586</v>
      </c>
      <c r="S30" s="279" t="s">
        <v>844</v>
      </c>
      <c r="T30" s="279" t="s">
        <v>546</v>
      </c>
      <c r="U30" s="282" t="s">
        <v>589</v>
      </c>
      <c r="V30" s="164" t="s">
        <v>590</v>
      </c>
      <c r="W30" s="283" t="s">
        <v>590</v>
      </c>
    </row>
    <row r="31" spans="1:25" ht="103.15" customHeight="1">
      <c r="A31" s="160"/>
      <c r="B31" s="329" t="s">
        <v>863</v>
      </c>
      <c r="C31" s="288" t="s">
        <v>869</v>
      </c>
      <c r="D31" s="168" t="s">
        <v>861</v>
      </c>
      <c r="E31" s="168" t="s">
        <v>861</v>
      </c>
      <c r="F31" s="168">
        <v>11</v>
      </c>
      <c r="G31" s="164" t="s">
        <v>840</v>
      </c>
      <c r="H31" s="164" t="s">
        <v>584</v>
      </c>
      <c r="I31" s="164" t="str">
        <f>+VLOOKUP(Tabla1322[[#This Row],[MODALIDAD DE SELECCIÓN ]],[1]Hoja2!$A$2:$B$26,2,0)</f>
        <v>Contratación directa.</v>
      </c>
      <c r="J31" s="279" t="s">
        <v>642</v>
      </c>
      <c r="K31" s="279" t="s">
        <v>841</v>
      </c>
      <c r="L31" s="168">
        <v>0</v>
      </c>
      <c r="M31" s="280">
        <v>16000000</v>
      </c>
      <c r="N31" s="289" t="s">
        <v>868</v>
      </c>
      <c r="O31" s="164" t="s">
        <v>590</v>
      </c>
      <c r="P31" s="164" t="s">
        <v>843</v>
      </c>
      <c r="Q31" s="164" t="s">
        <v>837</v>
      </c>
      <c r="R31" s="279" t="s">
        <v>586</v>
      </c>
      <c r="S31" s="279" t="s">
        <v>844</v>
      </c>
      <c r="T31" s="279" t="s">
        <v>546</v>
      </c>
      <c r="U31" s="282" t="s">
        <v>589</v>
      </c>
      <c r="V31" s="164" t="s">
        <v>590</v>
      </c>
      <c r="W31" s="283" t="s">
        <v>590</v>
      </c>
    </row>
    <row r="32" spans="1:25" ht="103.15" customHeight="1">
      <c r="A32" s="160"/>
      <c r="B32" s="329" t="s">
        <v>863</v>
      </c>
      <c r="C32" s="291" t="s">
        <v>870</v>
      </c>
      <c r="D32" s="168" t="s">
        <v>861</v>
      </c>
      <c r="E32" s="168" t="s">
        <v>861</v>
      </c>
      <c r="F32" s="168">
        <v>11</v>
      </c>
      <c r="G32" s="164" t="s">
        <v>840</v>
      </c>
      <c r="H32" s="164" t="s">
        <v>584</v>
      </c>
      <c r="I32" s="164" t="str">
        <f>+VLOOKUP(Tabla1322[[#This Row],[MODALIDAD DE SELECCIÓN ]],[1]Hoja2!$A$2:$B$26,2,0)</f>
        <v>Contratación directa.</v>
      </c>
      <c r="J32" s="279" t="s">
        <v>642</v>
      </c>
      <c r="K32" s="164" t="s">
        <v>841</v>
      </c>
      <c r="L32" s="168">
        <v>0</v>
      </c>
      <c r="M32" s="280">
        <v>90000000</v>
      </c>
      <c r="N32" s="280" t="s">
        <v>871</v>
      </c>
      <c r="O32" s="164" t="s">
        <v>590</v>
      </c>
      <c r="P32" s="164" t="s">
        <v>843</v>
      </c>
      <c r="Q32" s="164" t="s">
        <v>837</v>
      </c>
      <c r="R32" s="164" t="s">
        <v>586</v>
      </c>
      <c r="S32" s="164" t="s">
        <v>844</v>
      </c>
      <c r="T32" s="164" t="s">
        <v>546</v>
      </c>
      <c r="U32" s="292" t="s">
        <v>589</v>
      </c>
      <c r="V32" s="164" t="s">
        <v>590</v>
      </c>
      <c r="W32" s="283" t="s">
        <v>590</v>
      </c>
    </row>
    <row r="33" spans="1:23" ht="103.15" customHeight="1">
      <c r="A33" s="160"/>
      <c r="B33" s="329" t="s">
        <v>872</v>
      </c>
      <c r="C33" s="288" t="s">
        <v>873</v>
      </c>
      <c r="D33" s="168" t="s">
        <v>861</v>
      </c>
      <c r="E33" s="168" t="s">
        <v>861</v>
      </c>
      <c r="F33" s="168">
        <v>11</v>
      </c>
      <c r="G33" s="164" t="s">
        <v>840</v>
      </c>
      <c r="H33" s="164" t="s">
        <v>584</v>
      </c>
      <c r="I33" s="164" t="str">
        <f>+VLOOKUP(Tabla1322[[#This Row],[MODALIDAD DE SELECCIÓN ]],[1]Hoja2!$A$2:$B$26,2,0)</f>
        <v>Contratación directa.</v>
      </c>
      <c r="J33" s="279" t="s">
        <v>642</v>
      </c>
      <c r="K33" s="164" t="s">
        <v>841</v>
      </c>
      <c r="L33" s="168">
        <v>0</v>
      </c>
      <c r="M33" s="280">
        <v>4200000</v>
      </c>
      <c r="N33" s="293" t="s">
        <v>874</v>
      </c>
      <c r="O33" s="164" t="s">
        <v>590</v>
      </c>
      <c r="P33" s="164" t="s">
        <v>843</v>
      </c>
      <c r="Q33" s="164" t="s">
        <v>837</v>
      </c>
      <c r="R33" s="164" t="s">
        <v>586</v>
      </c>
      <c r="S33" s="164" t="s">
        <v>844</v>
      </c>
      <c r="T33" s="164" t="s">
        <v>546</v>
      </c>
      <c r="U33" s="292" t="s">
        <v>589</v>
      </c>
      <c r="V33" s="164" t="s">
        <v>590</v>
      </c>
      <c r="W33" s="283" t="s">
        <v>590</v>
      </c>
    </row>
    <row r="34" spans="1:23" ht="43.5" customHeight="1">
      <c r="A34" s="160" t="s">
        <v>837</v>
      </c>
      <c r="B34" s="328" t="s">
        <v>619</v>
      </c>
      <c r="C34" s="162" t="s">
        <v>875</v>
      </c>
      <c r="D34" s="168" t="s">
        <v>861</v>
      </c>
      <c r="E34" s="168" t="s">
        <v>861</v>
      </c>
      <c r="F34" s="164">
        <v>11</v>
      </c>
      <c r="G34" s="164" t="s">
        <v>840</v>
      </c>
      <c r="H34" s="164" t="s">
        <v>596</v>
      </c>
      <c r="I34" s="164" t="str">
        <f>+VLOOKUP(Tabla1322[[#This Row],[MODALIDAD DE SELECCIÓN ]],[1]Hoja2!$A$2:$B$26,2,0)</f>
        <v>Contratación régimen especial - Régimen especial</v>
      </c>
      <c r="J34" s="165" t="s">
        <v>642</v>
      </c>
      <c r="K34" s="279" t="s">
        <v>841</v>
      </c>
      <c r="L34" s="164" t="s">
        <v>585</v>
      </c>
      <c r="M34" s="280">
        <v>84305692</v>
      </c>
      <c r="N34" s="294" t="s">
        <v>876</v>
      </c>
      <c r="O34" s="163" t="s">
        <v>590</v>
      </c>
      <c r="P34" s="163" t="s">
        <v>843</v>
      </c>
      <c r="Q34" s="164" t="s">
        <v>837</v>
      </c>
      <c r="R34" s="279" t="s">
        <v>586</v>
      </c>
      <c r="S34" s="279" t="s">
        <v>844</v>
      </c>
      <c r="T34" s="279" t="s">
        <v>546</v>
      </c>
      <c r="U34" s="282" t="s">
        <v>589</v>
      </c>
      <c r="V34" s="164" t="s">
        <v>590</v>
      </c>
      <c r="W34" s="283" t="s">
        <v>590</v>
      </c>
    </row>
    <row r="35" spans="1:23" ht="54.75" customHeight="1">
      <c r="A35" s="160" t="s">
        <v>837</v>
      </c>
      <c r="B35" s="328" t="s">
        <v>622</v>
      </c>
      <c r="C35" s="162" t="s">
        <v>877</v>
      </c>
      <c r="D35" s="168" t="s">
        <v>861</v>
      </c>
      <c r="E35" s="164" t="s">
        <v>861</v>
      </c>
      <c r="F35" s="164">
        <v>11</v>
      </c>
      <c r="G35" s="164" t="s">
        <v>840</v>
      </c>
      <c r="H35" s="164" t="s">
        <v>596</v>
      </c>
      <c r="I35" s="164" t="str">
        <f>+VLOOKUP(Tabla1322[[#This Row],[MODALIDAD DE SELECCIÓN ]],[1]Hoja2!$A$2:$B$26,2,0)</f>
        <v>Contratación régimen especial - Régimen especial</v>
      </c>
      <c r="J35" s="165" t="s">
        <v>642</v>
      </c>
      <c r="K35" s="279" t="s">
        <v>841</v>
      </c>
      <c r="L35" s="164" t="s">
        <v>585</v>
      </c>
      <c r="M35" s="280">
        <f>189035507+18665472</f>
        <v>207700979</v>
      </c>
      <c r="N35" s="294" t="s">
        <v>878</v>
      </c>
      <c r="O35" s="163" t="s">
        <v>590</v>
      </c>
      <c r="P35" s="163" t="s">
        <v>843</v>
      </c>
      <c r="Q35" s="164" t="s">
        <v>837</v>
      </c>
      <c r="R35" s="279" t="s">
        <v>586</v>
      </c>
      <c r="S35" s="279" t="s">
        <v>844</v>
      </c>
      <c r="T35" s="279" t="s">
        <v>546</v>
      </c>
      <c r="U35" s="282" t="s">
        <v>589</v>
      </c>
      <c r="V35" s="164" t="s">
        <v>590</v>
      </c>
      <c r="W35" s="283" t="s">
        <v>590</v>
      </c>
    </row>
    <row r="36" spans="1:23" ht="80.25" customHeight="1">
      <c r="A36" s="160" t="s">
        <v>837</v>
      </c>
      <c r="B36" s="328">
        <v>78181500</v>
      </c>
      <c r="C36" s="162" t="s">
        <v>879</v>
      </c>
      <c r="D36" s="168" t="s">
        <v>880</v>
      </c>
      <c r="E36" s="168" t="s">
        <v>880</v>
      </c>
      <c r="F36" s="164">
        <v>10</v>
      </c>
      <c r="G36" s="164" t="s">
        <v>840</v>
      </c>
      <c r="H36" s="164" t="s">
        <v>596</v>
      </c>
      <c r="I36" s="164" t="str">
        <f>+VLOOKUP(Tabla1322[[#This Row],[MODALIDAD DE SELECCIÓN ]],[1]Hoja2!$A$2:$B$26,2,0)</f>
        <v>Contratación régimen especial - Régimen especial</v>
      </c>
      <c r="J36" s="279" t="s">
        <v>642</v>
      </c>
      <c r="K36" s="162" t="s">
        <v>841</v>
      </c>
      <c r="L36" s="164" t="s">
        <v>585</v>
      </c>
      <c r="M36" s="280">
        <f>25418750+58742333</f>
        <v>84161083</v>
      </c>
      <c r="N36" s="294" t="s">
        <v>881</v>
      </c>
      <c r="O36" s="163" t="s">
        <v>590</v>
      </c>
      <c r="P36" s="163" t="s">
        <v>843</v>
      </c>
      <c r="Q36" s="164" t="s">
        <v>837</v>
      </c>
      <c r="R36" s="279" t="s">
        <v>586</v>
      </c>
      <c r="S36" s="279" t="s">
        <v>844</v>
      </c>
      <c r="T36" s="279" t="s">
        <v>546</v>
      </c>
      <c r="U36" s="282" t="s">
        <v>589</v>
      </c>
      <c r="V36" s="164" t="s">
        <v>590</v>
      </c>
      <c r="W36" s="283" t="s">
        <v>590</v>
      </c>
    </row>
    <row r="37" spans="1:23" ht="43.5" customHeight="1">
      <c r="A37" s="160" t="s">
        <v>882</v>
      </c>
      <c r="B37" s="328">
        <v>80121600</v>
      </c>
      <c r="C37" s="162" t="s">
        <v>883</v>
      </c>
      <c r="D37" s="164" t="s">
        <v>847</v>
      </c>
      <c r="E37" s="164" t="s">
        <v>847</v>
      </c>
      <c r="F37" s="164" t="s">
        <v>583</v>
      </c>
      <c r="G37" s="164" t="s">
        <v>840</v>
      </c>
      <c r="H37" s="164" t="s">
        <v>596</v>
      </c>
      <c r="I37" s="164" t="str">
        <f>+VLOOKUP(Tabla1322[[#This Row],[MODALIDAD DE SELECCIÓN ]],[1]Hoja2!$A$2:$B$26,2,0)</f>
        <v>Contratación régimen especial - Régimen especial</v>
      </c>
      <c r="J37" s="165" t="s">
        <v>642</v>
      </c>
      <c r="K37" s="279" t="s">
        <v>841</v>
      </c>
      <c r="L37" s="164" t="s">
        <v>585</v>
      </c>
      <c r="M37" s="280">
        <f>140000000</f>
        <v>140000000</v>
      </c>
      <c r="N37" s="294" t="s">
        <v>884</v>
      </c>
      <c r="O37" s="163" t="s">
        <v>590</v>
      </c>
      <c r="P37" s="163" t="s">
        <v>843</v>
      </c>
      <c r="Q37" s="164" t="s">
        <v>837</v>
      </c>
      <c r="R37" s="279" t="s">
        <v>586</v>
      </c>
      <c r="S37" s="279" t="s">
        <v>844</v>
      </c>
      <c r="T37" s="279" t="s">
        <v>546</v>
      </c>
      <c r="U37" s="282" t="s">
        <v>589</v>
      </c>
      <c r="V37" s="164" t="s">
        <v>590</v>
      </c>
      <c r="W37" s="283" t="s">
        <v>590</v>
      </c>
    </row>
    <row r="38" spans="1:23" ht="155.44999999999999" customHeight="1">
      <c r="A38" s="160" t="s">
        <v>885</v>
      </c>
      <c r="B38" s="328" t="s">
        <v>886</v>
      </c>
      <c r="C38" s="162" t="s">
        <v>887</v>
      </c>
      <c r="D38" s="164" t="s">
        <v>847</v>
      </c>
      <c r="E38" s="164" t="s">
        <v>847</v>
      </c>
      <c r="F38" s="164" t="s">
        <v>583</v>
      </c>
      <c r="G38" s="164" t="s">
        <v>840</v>
      </c>
      <c r="H38" s="164" t="s">
        <v>584</v>
      </c>
      <c r="I38" s="164" t="str">
        <f>+VLOOKUP(Tabla1322[[#This Row],[MODALIDAD DE SELECCIÓN ]],[1]Hoja2!$A$2:$B$26,2,0)</f>
        <v>Contratación directa.</v>
      </c>
      <c r="J38" s="279" t="s">
        <v>642</v>
      </c>
      <c r="K38" s="279" t="s">
        <v>841</v>
      </c>
      <c r="L38" s="164" t="s">
        <v>585</v>
      </c>
      <c r="M38" s="166">
        <f>10933000000-M37</f>
        <v>10793000000</v>
      </c>
      <c r="N38" s="167" t="s">
        <v>888</v>
      </c>
      <c r="O38" s="164" t="s">
        <v>590</v>
      </c>
      <c r="P38" s="164" t="s">
        <v>843</v>
      </c>
      <c r="Q38" s="164" t="s">
        <v>837</v>
      </c>
      <c r="R38" s="279" t="s">
        <v>586</v>
      </c>
      <c r="S38" s="279" t="s">
        <v>844</v>
      </c>
      <c r="T38" s="279" t="s">
        <v>546</v>
      </c>
      <c r="U38" s="282" t="s">
        <v>589</v>
      </c>
      <c r="V38" s="164" t="s">
        <v>590</v>
      </c>
      <c r="W38" s="283" t="s">
        <v>590</v>
      </c>
    </row>
    <row r="39" spans="1:23" ht="54" customHeight="1">
      <c r="A39" s="160" t="s">
        <v>837</v>
      </c>
      <c r="B39" s="328" t="s">
        <v>649</v>
      </c>
      <c r="C39" s="162" t="s">
        <v>889</v>
      </c>
      <c r="D39" s="164" t="s">
        <v>847</v>
      </c>
      <c r="E39" s="164" t="s">
        <v>847</v>
      </c>
      <c r="F39" s="164" t="s">
        <v>583</v>
      </c>
      <c r="G39" s="164" t="s">
        <v>840</v>
      </c>
      <c r="H39" s="164" t="s">
        <v>596</v>
      </c>
      <c r="I39" s="164" t="str">
        <f>+VLOOKUP(Tabla1322[[#This Row],[MODALIDAD DE SELECCIÓN ]],[1]Hoja2!$A$2:$B$26,2,0)</f>
        <v>Contratación régimen especial - Régimen especial</v>
      </c>
      <c r="J39" s="165" t="s">
        <v>642</v>
      </c>
      <c r="K39" s="279" t="s">
        <v>841</v>
      </c>
      <c r="L39" s="164" t="s">
        <v>585</v>
      </c>
      <c r="M39" s="280">
        <v>108000000</v>
      </c>
      <c r="N39" s="294" t="s">
        <v>890</v>
      </c>
      <c r="O39" s="163" t="s">
        <v>590</v>
      </c>
      <c r="P39" s="163" t="s">
        <v>843</v>
      </c>
      <c r="Q39" s="164" t="s">
        <v>837</v>
      </c>
      <c r="R39" s="279" t="s">
        <v>586</v>
      </c>
      <c r="S39" s="279" t="s">
        <v>844</v>
      </c>
      <c r="T39" s="279" t="s">
        <v>546</v>
      </c>
      <c r="U39" s="282" t="s">
        <v>589</v>
      </c>
      <c r="V39" s="164" t="s">
        <v>590</v>
      </c>
      <c r="W39" s="283" t="s">
        <v>590</v>
      </c>
    </row>
    <row r="40" spans="1:23" ht="43.5" customHeight="1">
      <c r="A40" s="160" t="s">
        <v>885</v>
      </c>
      <c r="B40" s="328" t="s">
        <v>655</v>
      </c>
      <c r="C40" s="162" t="s">
        <v>891</v>
      </c>
      <c r="D40" s="164" t="s">
        <v>847</v>
      </c>
      <c r="E40" s="164" t="s">
        <v>847</v>
      </c>
      <c r="F40" s="164">
        <v>12</v>
      </c>
      <c r="G40" s="164" t="s">
        <v>840</v>
      </c>
      <c r="H40" s="164" t="s">
        <v>596</v>
      </c>
      <c r="I40" s="164" t="str">
        <f>+VLOOKUP(Tabla1322[[#This Row],[MODALIDAD DE SELECCIÓN ]],[1]Hoja2!$A$2:$B$26,2,0)</f>
        <v>Contratación régimen especial - Régimen especial</v>
      </c>
      <c r="J40" s="165" t="s">
        <v>642</v>
      </c>
      <c r="K40" s="279" t="s">
        <v>841</v>
      </c>
      <c r="L40" s="164" t="s">
        <v>585</v>
      </c>
      <c r="M40" s="280">
        <v>113000000</v>
      </c>
      <c r="N40" s="294" t="s">
        <v>892</v>
      </c>
      <c r="O40" s="163" t="s">
        <v>590</v>
      </c>
      <c r="P40" s="163" t="s">
        <v>843</v>
      </c>
      <c r="Q40" s="164" t="s">
        <v>837</v>
      </c>
      <c r="R40" s="279" t="s">
        <v>586</v>
      </c>
      <c r="S40" s="279" t="s">
        <v>844</v>
      </c>
      <c r="T40" s="279" t="s">
        <v>546</v>
      </c>
      <c r="U40" s="282" t="s">
        <v>589</v>
      </c>
      <c r="V40" s="164" t="s">
        <v>590</v>
      </c>
      <c r="W40" s="283" t="s">
        <v>590</v>
      </c>
    </row>
    <row r="41" spans="1:23" ht="51" customHeight="1">
      <c r="A41" s="160"/>
      <c r="B41" s="329">
        <v>80101500</v>
      </c>
      <c r="C41" s="288" t="s">
        <v>893</v>
      </c>
      <c r="D41" s="168" t="s">
        <v>894</v>
      </c>
      <c r="E41" s="168" t="s">
        <v>894</v>
      </c>
      <c r="F41" s="168">
        <v>3</v>
      </c>
      <c r="G41" s="164" t="s">
        <v>895</v>
      </c>
      <c r="H41" s="164" t="s">
        <v>584</v>
      </c>
      <c r="I41" s="164" t="str">
        <f>+VLOOKUP(Tabla1322[[#This Row],[MODALIDAD DE SELECCIÓN ]],[1]Hoja2!$A$2:$B$26,2,0)</f>
        <v>Contratación directa.</v>
      </c>
      <c r="J41" s="279" t="s">
        <v>642</v>
      </c>
      <c r="K41" s="279" t="s">
        <v>841</v>
      </c>
      <c r="L41" s="168">
        <v>0</v>
      </c>
      <c r="M41" s="280">
        <v>7000000</v>
      </c>
      <c r="N41" s="294" t="s">
        <v>892</v>
      </c>
      <c r="O41" s="163" t="s">
        <v>590</v>
      </c>
      <c r="P41" s="163" t="s">
        <v>843</v>
      </c>
      <c r="Q41" s="164" t="s">
        <v>837</v>
      </c>
      <c r="R41" s="279" t="s">
        <v>586</v>
      </c>
      <c r="S41" s="279" t="s">
        <v>844</v>
      </c>
      <c r="T41" s="279" t="s">
        <v>546</v>
      </c>
      <c r="U41" s="282" t="s">
        <v>589</v>
      </c>
      <c r="V41" s="164" t="s">
        <v>590</v>
      </c>
      <c r="W41" s="283" t="s">
        <v>590</v>
      </c>
    </row>
    <row r="42" spans="1:23" ht="43.5" customHeight="1">
      <c r="A42" s="160" t="s">
        <v>885</v>
      </c>
      <c r="B42" s="328" t="s">
        <v>655</v>
      </c>
      <c r="C42" s="162" t="s">
        <v>896</v>
      </c>
      <c r="D42" s="164" t="s">
        <v>847</v>
      </c>
      <c r="E42" s="164" t="s">
        <v>847</v>
      </c>
      <c r="F42" s="164">
        <v>12</v>
      </c>
      <c r="G42" s="164" t="s">
        <v>840</v>
      </c>
      <c r="H42" s="164" t="s">
        <v>596</v>
      </c>
      <c r="I42" s="164" t="str">
        <f>+VLOOKUP(Tabla1322[[#This Row],[MODALIDAD DE SELECCIÓN ]],[1]Hoja2!$A$2:$B$26,2,0)</f>
        <v>Contratación régimen especial - Régimen especial</v>
      </c>
      <c r="J42" s="165" t="s">
        <v>642</v>
      </c>
      <c r="K42" s="279" t="s">
        <v>841</v>
      </c>
      <c r="L42" s="164" t="s">
        <v>585</v>
      </c>
      <c r="M42" s="280">
        <f>80000000-3500000</f>
        <v>76500000</v>
      </c>
      <c r="N42" s="294" t="s">
        <v>897</v>
      </c>
      <c r="O42" s="163" t="s">
        <v>590</v>
      </c>
      <c r="P42" s="163" t="s">
        <v>843</v>
      </c>
      <c r="Q42" s="164" t="s">
        <v>837</v>
      </c>
      <c r="R42" s="279" t="s">
        <v>586</v>
      </c>
      <c r="S42" s="279" t="s">
        <v>844</v>
      </c>
      <c r="T42" s="279" t="s">
        <v>546</v>
      </c>
      <c r="U42" s="282" t="s">
        <v>589</v>
      </c>
      <c r="V42" s="164" t="s">
        <v>590</v>
      </c>
      <c r="W42" s="283" t="s">
        <v>590</v>
      </c>
    </row>
    <row r="43" spans="1:23" ht="43.5" customHeight="1">
      <c r="A43" s="160"/>
      <c r="B43" s="329" t="s">
        <v>655</v>
      </c>
      <c r="C43" s="288" t="s">
        <v>898</v>
      </c>
      <c r="D43" s="168" t="s">
        <v>899</v>
      </c>
      <c r="E43" s="168" t="s">
        <v>899</v>
      </c>
      <c r="F43" s="168">
        <v>11</v>
      </c>
      <c r="G43" s="164" t="s">
        <v>840</v>
      </c>
      <c r="H43" s="164" t="s">
        <v>596</v>
      </c>
      <c r="I43" s="164" t="str">
        <f>+VLOOKUP(Tabla1322[[#This Row],[MODALIDAD DE SELECCIÓN ]],[1]Hoja2!$A$2:$B$26,2,0)</f>
        <v>Contratación régimen especial - Régimen especial</v>
      </c>
      <c r="J43" s="165" t="s">
        <v>642</v>
      </c>
      <c r="K43" s="279" t="s">
        <v>841</v>
      </c>
      <c r="L43" s="164" t="s">
        <v>585</v>
      </c>
      <c r="M43" s="280">
        <v>3500000</v>
      </c>
      <c r="N43" s="293" t="s">
        <v>897</v>
      </c>
      <c r="O43" s="168" t="s">
        <v>900</v>
      </c>
      <c r="P43" s="164" t="s">
        <v>843</v>
      </c>
      <c r="Q43" s="164" t="s">
        <v>837</v>
      </c>
      <c r="R43" s="279" t="s">
        <v>586</v>
      </c>
      <c r="S43" s="279" t="s">
        <v>844</v>
      </c>
      <c r="T43" s="279" t="s">
        <v>546</v>
      </c>
      <c r="U43" s="282" t="s">
        <v>589</v>
      </c>
      <c r="V43" s="164" t="s">
        <v>590</v>
      </c>
      <c r="W43" s="283" t="s">
        <v>590</v>
      </c>
    </row>
    <row r="44" spans="1:23" s="270" customFormat="1" ht="76.5" customHeight="1">
      <c r="A44" s="295" t="s">
        <v>837</v>
      </c>
      <c r="B44" s="328">
        <v>80101510</v>
      </c>
      <c r="C44" s="279" t="s">
        <v>901</v>
      </c>
      <c r="D44" s="168" t="s">
        <v>846</v>
      </c>
      <c r="E44" s="168" t="s">
        <v>846</v>
      </c>
      <c r="F44" s="164">
        <v>12</v>
      </c>
      <c r="G44" s="164" t="s">
        <v>840</v>
      </c>
      <c r="H44" s="164" t="s">
        <v>584</v>
      </c>
      <c r="I44" s="164" t="str">
        <f>+VLOOKUP(Tabla1322[[#This Row],[MODALIDAD DE SELECCIÓN ]],[1]Hoja2!$A$2:$B$26,2,0)</f>
        <v>Contratación directa.</v>
      </c>
      <c r="J44" s="279" t="s">
        <v>642</v>
      </c>
      <c r="K44" s="164" t="s">
        <v>841</v>
      </c>
      <c r="L44" s="164" t="s">
        <v>585</v>
      </c>
      <c r="M44" s="296">
        <v>0</v>
      </c>
      <c r="N44" s="280" t="s">
        <v>902</v>
      </c>
      <c r="O44" s="164" t="s">
        <v>590</v>
      </c>
      <c r="P44" s="164" t="s">
        <v>843</v>
      </c>
      <c r="Q44" s="164" t="s">
        <v>837</v>
      </c>
      <c r="R44" s="164" t="s">
        <v>586</v>
      </c>
      <c r="S44" s="164" t="s">
        <v>844</v>
      </c>
      <c r="T44" s="164" t="s">
        <v>546</v>
      </c>
      <c r="U44" s="292" t="s">
        <v>589</v>
      </c>
      <c r="V44" s="164" t="s">
        <v>590</v>
      </c>
      <c r="W44" s="283" t="s">
        <v>590</v>
      </c>
    </row>
    <row r="45" spans="1:23" ht="82.15" customHeight="1">
      <c r="A45" s="160"/>
      <c r="B45" s="328" t="s">
        <v>693</v>
      </c>
      <c r="C45" s="162" t="s">
        <v>903</v>
      </c>
      <c r="D45" s="168" t="s">
        <v>861</v>
      </c>
      <c r="E45" s="164" t="s">
        <v>861</v>
      </c>
      <c r="F45" s="164">
        <v>11</v>
      </c>
      <c r="G45" s="164" t="s">
        <v>840</v>
      </c>
      <c r="H45" s="164" t="s">
        <v>584</v>
      </c>
      <c r="I45" s="164" t="str">
        <f>+VLOOKUP(Tabla1322[[#This Row],[MODALIDAD DE SELECCIÓN ]],[1]Hoja2!$A$2:$B$26,2,0)</f>
        <v>Contratación directa.</v>
      </c>
      <c r="J45" s="279" t="s">
        <v>642</v>
      </c>
      <c r="K45" s="279" t="s">
        <v>841</v>
      </c>
      <c r="L45" s="164" t="s">
        <v>585</v>
      </c>
      <c r="M45" s="280">
        <v>200000000</v>
      </c>
      <c r="N45" s="167" t="s">
        <v>904</v>
      </c>
      <c r="O45" s="164" t="s">
        <v>590</v>
      </c>
      <c r="P45" s="164" t="s">
        <v>843</v>
      </c>
      <c r="Q45" s="164" t="s">
        <v>837</v>
      </c>
      <c r="R45" s="279" t="s">
        <v>586</v>
      </c>
      <c r="S45" s="279" t="s">
        <v>844</v>
      </c>
      <c r="T45" s="279" t="s">
        <v>546</v>
      </c>
      <c r="U45" s="282" t="s">
        <v>589</v>
      </c>
      <c r="V45" s="164" t="s">
        <v>590</v>
      </c>
      <c r="W45" s="283" t="s">
        <v>590</v>
      </c>
    </row>
    <row r="46" spans="1:23" ht="52.15" customHeight="1">
      <c r="A46" s="160"/>
      <c r="B46" s="328" t="s">
        <v>693</v>
      </c>
      <c r="C46" s="162" t="s">
        <v>905</v>
      </c>
      <c r="D46" s="168" t="s">
        <v>861</v>
      </c>
      <c r="E46" s="164" t="s">
        <v>861</v>
      </c>
      <c r="F46" s="164">
        <v>11</v>
      </c>
      <c r="G46" s="164" t="s">
        <v>840</v>
      </c>
      <c r="H46" s="164" t="s">
        <v>584</v>
      </c>
      <c r="I46" s="164" t="str">
        <f>+VLOOKUP(Tabla1322[[#This Row],[MODALIDAD DE SELECCIÓN ]],[1]Hoja2!$A$2:$B$26,2,0)</f>
        <v>Contratación directa.</v>
      </c>
      <c r="J46" s="279" t="s">
        <v>642</v>
      </c>
      <c r="K46" s="279" t="s">
        <v>841</v>
      </c>
      <c r="L46" s="164">
        <v>0</v>
      </c>
      <c r="M46" s="280">
        <v>100000000</v>
      </c>
      <c r="N46" s="294" t="s">
        <v>906</v>
      </c>
      <c r="O46" s="164" t="s">
        <v>590</v>
      </c>
      <c r="P46" s="164" t="s">
        <v>843</v>
      </c>
      <c r="Q46" s="164" t="s">
        <v>837</v>
      </c>
      <c r="R46" s="279" t="s">
        <v>586</v>
      </c>
      <c r="S46" s="279" t="s">
        <v>844</v>
      </c>
      <c r="T46" s="279" t="s">
        <v>546</v>
      </c>
      <c r="U46" s="282" t="s">
        <v>589</v>
      </c>
      <c r="V46" s="164" t="s">
        <v>590</v>
      </c>
      <c r="W46" s="283" t="s">
        <v>590</v>
      </c>
    </row>
    <row r="47" spans="1:23" ht="63" customHeight="1">
      <c r="A47" s="160"/>
      <c r="B47" s="328" t="s">
        <v>693</v>
      </c>
      <c r="C47" s="162" t="s">
        <v>907</v>
      </c>
      <c r="D47" s="168" t="s">
        <v>861</v>
      </c>
      <c r="E47" s="164" t="s">
        <v>861</v>
      </c>
      <c r="F47" s="164">
        <v>11</v>
      </c>
      <c r="G47" s="164" t="s">
        <v>840</v>
      </c>
      <c r="H47" s="164" t="s">
        <v>584</v>
      </c>
      <c r="I47" s="164" t="str">
        <f>+VLOOKUP(Tabla1322[[#This Row],[MODALIDAD DE SELECCIÓN ]],[1]Hoja2!$A$2:$B$26,2,0)</f>
        <v>Contratación directa.</v>
      </c>
      <c r="J47" s="279" t="s">
        <v>642</v>
      </c>
      <c r="K47" s="279" t="s">
        <v>841</v>
      </c>
      <c r="L47" s="164">
        <v>0</v>
      </c>
      <c r="M47" s="280">
        <v>143990000</v>
      </c>
      <c r="N47" s="294" t="s">
        <v>906</v>
      </c>
      <c r="O47" s="164" t="s">
        <v>590</v>
      </c>
      <c r="P47" s="164" t="s">
        <v>843</v>
      </c>
      <c r="Q47" s="164" t="s">
        <v>837</v>
      </c>
      <c r="R47" s="279" t="s">
        <v>586</v>
      </c>
      <c r="S47" s="279" t="s">
        <v>844</v>
      </c>
      <c r="T47" s="279" t="s">
        <v>546</v>
      </c>
      <c r="U47" s="282" t="s">
        <v>589</v>
      </c>
      <c r="V47" s="164" t="s">
        <v>590</v>
      </c>
      <c r="W47" s="283" t="s">
        <v>590</v>
      </c>
    </row>
    <row r="48" spans="1:23" ht="74.45" customHeight="1">
      <c r="A48" s="160"/>
      <c r="B48" s="329" t="s">
        <v>693</v>
      </c>
      <c r="C48" s="288" t="s">
        <v>908</v>
      </c>
      <c r="D48" s="168" t="s">
        <v>861</v>
      </c>
      <c r="E48" s="164" t="s">
        <v>861</v>
      </c>
      <c r="F48" s="164">
        <v>11</v>
      </c>
      <c r="G48" s="164" t="s">
        <v>840</v>
      </c>
      <c r="H48" s="164" t="s">
        <v>584</v>
      </c>
      <c r="I48" s="164" t="str">
        <f>+VLOOKUP(Tabla1322[[#This Row],[MODALIDAD DE SELECCIÓN ]],[1]Hoja2!$A$2:$B$26,2,0)</f>
        <v>Contratación directa.</v>
      </c>
      <c r="J48" s="279" t="s">
        <v>642</v>
      </c>
      <c r="K48" s="279" t="s">
        <v>841</v>
      </c>
      <c r="L48" s="164">
        <v>0</v>
      </c>
      <c r="M48" s="280">
        <v>494218699</v>
      </c>
      <c r="N48" s="293" t="s">
        <v>909</v>
      </c>
      <c r="O48" s="297"/>
      <c r="P48" s="163"/>
      <c r="Q48" s="168"/>
      <c r="R48" s="288"/>
      <c r="S48" s="279"/>
      <c r="T48" s="279"/>
      <c r="U48" s="298"/>
      <c r="V48" s="168"/>
      <c r="W48" s="299"/>
    </row>
    <row r="49" spans="1:23" ht="43.5" customHeight="1">
      <c r="A49" s="160" t="s">
        <v>837</v>
      </c>
      <c r="B49" s="328">
        <v>78111800</v>
      </c>
      <c r="C49" s="162" t="s">
        <v>910</v>
      </c>
      <c r="D49" s="164" t="s">
        <v>911</v>
      </c>
      <c r="E49" s="164" t="s">
        <v>911</v>
      </c>
      <c r="F49" s="164">
        <v>6</v>
      </c>
      <c r="G49" s="164" t="s">
        <v>840</v>
      </c>
      <c r="H49" s="164" t="s">
        <v>596</v>
      </c>
      <c r="I49" s="164" t="str">
        <f>+VLOOKUP(Tabla1322[[#This Row],[MODALIDAD DE SELECCIÓN ]],[1]Hoja2!$A$2:$B$26,2,0)</f>
        <v>Contratación régimen especial - Régimen especial</v>
      </c>
      <c r="J49" s="165" t="s">
        <v>642</v>
      </c>
      <c r="K49" s="279" t="s">
        <v>841</v>
      </c>
      <c r="L49" s="164" t="s">
        <v>585</v>
      </c>
      <c r="M49" s="280">
        <f>1801901064-100000000-10000000</f>
        <v>1691901064</v>
      </c>
      <c r="N49" s="293" t="s">
        <v>912</v>
      </c>
      <c r="O49" s="163" t="s">
        <v>913</v>
      </c>
      <c r="P49" s="163" t="s">
        <v>843</v>
      </c>
      <c r="Q49" s="164" t="s">
        <v>837</v>
      </c>
      <c r="R49" s="279" t="s">
        <v>586</v>
      </c>
      <c r="S49" s="279" t="s">
        <v>844</v>
      </c>
      <c r="T49" s="279" t="s">
        <v>546</v>
      </c>
      <c r="U49" s="282" t="s">
        <v>589</v>
      </c>
      <c r="V49" s="164" t="s">
        <v>590</v>
      </c>
      <c r="W49" s="283" t="s">
        <v>590</v>
      </c>
    </row>
    <row r="50" spans="1:23" ht="49.5" customHeight="1">
      <c r="A50" s="160" t="s">
        <v>837</v>
      </c>
      <c r="B50" s="328" t="s">
        <v>698</v>
      </c>
      <c r="C50" s="162" t="s">
        <v>914</v>
      </c>
      <c r="D50" s="164" t="s">
        <v>847</v>
      </c>
      <c r="E50" s="164" t="s">
        <v>847</v>
      </c>
      <c r="F50" s="164">
        <v>12</v>
      </c>
      <c r="G50" s="164" t="s">
        <v>840</v>
      </c>
      <c r="H50" s="164" t="s">
        <v>596</v>
      </c>
      <c r="I50" s="164" t="str">
        <f>+VLOOKUP(Tabla1322[[#This Row],[MODALIDAD DE SELECCIÓN ]],[1]Hoja2!$A$2:$B$26,2,0)</f>
        <v>Contratación régimen especial - Régimen especial</v>
      </c>
      <c r="J50" s="165" t="s">
        <v>642</v>
      </c>
      <c r="K50" s="279" t="s">
        <v>841</v>
      </c>
      <c r="L50" s="164" t="s">
        <v>585</v>
      </c>
      <c r="M50" s="280">
        <v>100000000</v>
      </c>
      <c r="N50" s="293" t="s">
        <v>915</v>
      </c>
      <c r="O50" s="163" t="s">
        <v>590</v>
      </c>
      <c r="P50" s="163" t="s">
        <v>843</v>
      </c>
      <c r="Q50" s="164" t="s">
        <v>837</v>
      </c>
      <c r="R50" s="279" t="s">
        <v>586</v>
      </c>
      <c r="S50" s="279" t="s">
        <v>844</v>
      </c>
      <c r="T50" s="279" t="s">
        <v>546</v>
      </c>
      <c r="U50" s="282" t="s">
        <v>589</v>
      </c>
      <c r="V50" s="164" t="s">
        <v>590</v>
      </c>
      <c r="W50" s="283" t="s">
        <v>590</v>
      </c>
    </row>
    <row r="51" spans="1:23" ht="43.5" customHeight="1">
      <c r="A51" s="160" t="s">
        <v>849</v>
      </c>
      <c r="B51" s="327" t="s">
        <v>916</v>
      </c>
      <c r="C51" s="162" t="s">
        <v>917</v>
      </c>
      <c r="D51" s="164" t="s">
        <v>847</v>
      </c>
      <c r="E51" s="164" t="s">
        <v>847</v>
      </c>
      <c r="F51" s="164">
        <v>12</v>
      </c>
      <c r="G51" s="164" t="s">
        <v>840</v>
      </c>
      <c r="H51" s="164" t="s">
        <v>596</v>
      </c>
      <c r="I51" s="164" t="str">
        <f>+VLOOKUP(Tabla1322[[#This Row],[MODALIDAD DE SELECCIÓN ]],[1]Hoja2!$A$2:$B$26,2,0)</f>
        <v>Contratación régimen especial - Régimen especial</v>
      </c>
      <c r="J51" s="165" t="s">
        <v>918</v>
      </c>
      <c r="K51" s="279" t="s">
        <v>841</v>
      </c>
      <c r="L51" s="164" t="s">
        <v>585</v>
      </c>
      <c r="M51" s="280">
        <f xml:space="preserve"> 189035507+159035507+18665472-111000000</f>
        <v>255736486</v>
      </c>
      <c r="N51" s="293" t="s">
        <v>919</v>
      </c>
      <c r="O51" s="163" t="s">
        <v>590</v>
      </c>
      <c r="P51" s="163" t="s">
        <v>843</v>
      </c>
      <c r="Q51" s="164" t="s">
        <v>837</v>
      </c>
      <c r="R51" s="279" t="s">
        <v>586</v>
      </c>
      <c r="S51" s="279" t="s">
        <v>844</v>
      </c>
      <c r="T51" s="279" t="s">
        <v>546</v>
      </c>
      <c r="U51" s="282" t="s">
        <v>589</v>
      </c>
      <c r="V51" s="164" t="s">
        <v>590</v>
      </c>
      <c r="W51" s="283" t="s">
        <v>590</v>
      </c>
    </row>
    <row r="52" spans="1:23" ht="58.15" customHeight="1">
      <c r="A52" s="160"/>
      <c r="B52" s="325">
        <v>72151700</v>
      </c>
      <c r="C52" s="288" t="s">
        <v>920</v>
      </c>
      <c r="D52" s="168" t="s">
        <v>880</v>
      </c>
      <c r="E52" s="168" t="s">
        <v>880</v>
      </c>
      <c r="F52" s="168">
        <v>10</v>
      </c>
      <c r="G52" s="164" t="s">
        <v>840</v>
      </c>
      <c r="H52" s="300" t="s">
        <v>584</v>
      </c>
      <c r="I52" s="164" t="str">
        <f>+VLOOKUP(Tabla1322[[#This Row],[MODALIDAD DE SELECCIÓN ]],[1]Hoja2!$A$2:$B$26,2,0)</f>
        <v>Contratación directa.</v>
      </c>
      <c r="J52" s="165" t="s">
        <v>642</v>
      </c>
      <c r="K52" s="279"/>
      <c r="L52" s="168"/>
      <c r="M52" s="280">
        <v>111000000</v>
      </c>
      <c r="N52" s="293" t="s">
        <v>919</v>
      </c>
      <c r="O52" s="163" t="s">
        <v>590</v>
      </c>
      <c r="P52" s="163" t="s">
        <v>843</v>
      </c>
      <c r="Q52" s="164" t="s">
        <v>837</v>
      </c>
      <c r="R52" s="279" t="s">
        <v>586</v>
      </c>
      <c r="S52" s="279" t="s">
        <v>844</v>
      </c>
      <c r="T52" s="279" t="s">
        <v>546</v>
      </c>
      <c r="U52" s="282" t="s">
        <v>589</v>
      </c>
      <c r="V52" s="164" t="s">
        <v>590</v>
      </c>
      <c r="W52" s="283" t="s">
        <v>590</v>
      </c>
    </row>
    <row r="53" spans="1:23" ht="43.5" customHeight="1">
      <c r="A53" s="160" t="s">
        <v>837</v>
      </c>
      <c r="B53" s="326">
        <v>78102201</v>
      </c>
      <c r="C53" s="162" t="s">
        <v>921</v>
      </c>
      <c r="D53" s="168" t="s">
        <v>839</v>
      </c>
      <c r="E53" s="168" t="s">
        <v>839</v>
      </c>
      <c r="F53" s="164">
        <v>9</v>
      </c>
      <c r="G53" s="164" t="s">
        <v>840</v>
      </c>
      <c r="H53" s="300" t="s">
        <v>584</v>
      </c>
      <c r="I53" s="164" t="str">
        <f>+VLOOKUP(Tabla1322[[#This Row],[MODALIDAD DE SELECCIÓN ]],[1]Hoja2!$A$2:$B$26,2,0)</f>
        <v>Contratación directa.</v>
      </c>
      <c r="J53" s="165" t="s">
        <v>642</v>
      </c>
      <c r="K53" s="279" t="s">
        <v>841</v>
      </c>
      <c r="L53" s="164" t="s">
        <v>585</v>
      </c>
      <c r="M53" s="280">
        <v>10000000</v>
      </c>
      <c r="N53" s="294" t="s">
        <v>922</v>
      </c>
      <c r="O53" s="163" t="s">
        <v>590</v>
      </c>
      <c r="P53" s="163" t="s">
        <v>843</v>
      </c>
      <c r="Q53" s="164" t="s">
        <v>837</v>
      </c>
      <c r="R53" s="279" t="s">
        <v>586</v>
      </c>
      <c r="S53" s="279" t="s">
        <v>844</v>
      </c>
      <c r="T53" s="279" t="s">
        <v>546</v>
      </c>
      <c r="U53" s="282" t="s">
        <v>589</v>
      </c>
      <c r="V53" s="164" t="s">
        <v>590</v>
      </c>
      <c r="W53" s="283" t="s">
        <v>590</v>
      </c>
    </row>
    <row r="54" spans="1:23" ht="45" customHeight="1">
      <c r="A54" s="160"/>
      <c r="B54" s="325">
        <v>78131804</v>
      </c>
      <c r="C54" s="288" t="s">
        <v>653</v>
      </c>
      <c r="D54" s="168" t="s">
        <v>839</v>
      </c>
      <c r="E54" s="168" t="s">
        <v>839</v>
      </c>
      <c r="F54" s="164">
        <v>9</v>
      </c>
      <c r="G54" s="164" t="s">
        <v>840</v>
      </c>
      <c r="H54" s="301" t="s">
        <v>584</v>
      </c>
      <c r="I54" s="164" t="str">
        <f>+VLOOKUP(Tabla1322[[#This Row],[MODALIDAD DE SELECCIÓN ]],[1]Hoja2!$A$2:$B$26,2,0)</f>
        <v>Contratación directa.</v>
      </c>
      <c r="J54" s="165" t="s">
        <v>642</v>
      </c>
      <c r="K54" s="279" t="s">
        <v>841</v>
      </c>
      <c r="L54" s="164" t="s">
        <v>585</v>
      </c>
      <c r="M54" s="280">
        <v>60000000</v>
      </c>
      <c r="N54" s="293" t="s">
        <v>923</v>
      </c>
      <c r="O54" s="163" t="s">
        <v>590</v>
      </c>
      <c r="P54" s="163" t="s">
        <v>843</v>
      </c>
      <c r="Q54" s="164" t="s">
        <v>837</v>
      </c>
      <c r="R54" s="279" t="s">
        <v>586</v>
      </c>
      <c r="S54" s="279" t="s">
        <v>844</v>
      </c>
      <c r="T54" s="279" t="s">
        <v>546</v>
      </c>
      <c r="U54" s="282" t="s">
        <v>589</v>
      </c>
      <c r="V54" s="164" t="s">
        <v>590</v>
      </c>
      <c r="W54" s="283" t="s">
        <v>590</v>
      </c>
    </row>
    <row r="55" spans="1:23" ht="135">
      <c r="A55" s="162" t="s">
        <v>924</v>
      </c>
      <c r="B55" s="324" t="s">
        <v>925</v>
      </c>
      <c r="C55" s="162" t="s">
        <v>926</v>
      </c>
      <c r="D55" s="168" t="s">
        <v>846</v>
      </c>
      <c r="E55" s="164" t="s">
        <v>847</v>
      </c>
      <c r="F55" s="164">
        <v>12</v>
      </c>
      <c r="G55" s="164" t="s">
        <v>840</v>
      </c>
      <c r="H55" s="164" t="s">
        <v>642</v>
      </c>
      <c r="I55" s="164" t="str">
        <f>+VLOOKUP(Tabla1322[[#This Row],[MODALIDAD DE SELECCIÓN ]],[1]Hoja2!$A$2:$B$26,2,0)</f>
        <v>Contratación régimen especial (con ofertas)  - Régimen especial</v>
      </c>
      <c r="J55" s="279" t="s">
        <v>642</v>
      </c>
      <c r="K55" s="279" t="s">
        <v>841</v>
      </c>
      <c r="L55" s="164" t="s">
        <v>585</v>
      </c>
      <c r="M55" s="280">
        <v>147142012501</v>
      </c>
      <c r="N55" s="279" t="s">
        <v>927</v>
      </c>
      <c r="O55" s="163" t="s">
        <v>590</v>
      </c>
      <c r="P55" s="164" t="s">
        <v>843</v>
      </c>
      <c r="Q55" s="164" t="s">
        <v>837</v>
      </c>
      <c r="R55" s="162" t="s">
        <v>586</v>
      </c>
      <c r="S55" s="162" t="s">
        <v>844</v>
      </c>
      <c r="T55" s="162" t="s">
        <v>546</v>
      </c>
      <c r="U55" s="282" t="s">
        <v>589</v>
      </c>
      <c r="V55" s="164" t="s">
        <v>590</v>
      </c>
      <c r="W55" s="283" t="s">
        <v>590</v>
      </c>
    </row>
    <row r="56" spans="1:23" ht="45">
      <c r="A56" s="323"/>
      <c r="B56" s="287" t="s">
        <v>928</v>
      </c>
      <c r="C56" s="288" t="s">
        <v>929</v>
      </c>
      <c r="D56" s="168" t="s">
        <v>930</v>
      </c>
      <c r="E56" s="168" t="s">
        <v>930</v>
      </c>
      <c r="F56" s="297">
        <v>2</v>
      </c>
      <c r="G56" s="164" t="s">
        <v>895</v>
      </c>
      <c r="H56" s="164" t="s">
        <v>642</v>
      </c>
      <c r="I56" s="164" t="str">
        <f>+VLOOKUP(Tabla1322[[#This Row],[MODALIDAD DE SELECCIÓN ]],[1]Hoja2!$A$2:$B$26,2,0)</f>
        <v>Contratación régimen especial (con ofertas)  - Régimen especial</v>
      </c>
      <c r="J56" s="279" t="s">
        <v>642</v>
      </c>
      <c r="K56" s="279" t="s">
        <v>841</v>
      </c>
      <c r="L56" s="168">
        <v>0</v>
      </c>
      <c r="M56" s="280">
        <v>35000000</v>
      </c>
      <c r="N56" s="293"/>
      <c r="O56" s="163" t="s">
        <v>590</v>
      </c>
      <c r="P56" s="164" t="s">
        <v>843</v>
      </c>
      <c r="Q56" s="164" t="s">
        <v>837</v>
      </c>
      <c r="R56" s="162" t="s">
        <v>586</v>
      </c>
      <c r="S56" s="162" t="s">
        <v>844</v>
      </c>
      <c r="T56" s="162" t="s">
        <v>546</v>
      </c>
      <c r="U56" s="282" t="s">
        <v>589</v>
      </c>
      <c r="V56" s="164" t="s">
        <v>590</v>
      </c>
      <c r="W56" s="283" t="s">
        <v>590</v>
      </c>
    </row>
    <row r="57" spans="1:23" ht="125.25" customHeight="1">
      <c r="B57" s="302"/>
      <c r="C57" s="322"/>
      <c r="D57" s="169"/>
      <c r="E57" s="169"/>
      <c r="F57" s="169"/>
      <c r="G57" s="170"/>
      <c r="H57" s="169"/>
      <c r="I57" s="171"/>
      <c r="J57" s="171"/>
      <c r="K57" s="171"/>
      <c r="L57" s="303"/>
      <c r="M57" s="304">
        <f>SUBTOTAL(109,Tabla1322[valor estimado presupuesto oficial 2025])</f>
        <v>163683716361</v>
      </c>
      <c r="N57" s="172"/>
      <c r="O57" s="173"/>
      <c r="P57" s="174"/>
      <c r="Q57" s="175"/>
      <c r="R57" s="169"/>
      <c r="S57" s="171"/>
      <c r="T57" s="171"/>
      <c r="U57" s="171"/>
      <c r="V57" s="176"/>
      <c r="W57" s="173"/>
    </row>
    <row r="59" spans="1:23" hidden="1">
      <c r="M59" s="271">
        <v>398050443</v>
      </c>
    </row>
    <row r="60" spans="1:23" hidden="1">
      <c r="M60" s="271">
        <f>+M59-114000000</f>
        <v>284050443</v>
      </c>
    </row>
    <row r="62" spans="1:23">
      <c r="C62" s="305"/>
    </row>
    <row r="63" spans="1:23">
      <c r="C63" s="305"/>
    </row>
    <row r="68" spans="4:4">
      <c r="D68" s="152"/>
    </row>
    <row r="69" spans="4:4">
      <c r="D69" s="152"/>
    </row>
  </sheetData>
  <mergeCells count="6">
    <mergeCell ref="F11:L12"/>
    <mergeCell ref="B2:L2"/>
    <mergeCell ref="B4:C4"/>
    <mergeCell ref="F4:L4"/>
    <mergeCell ref="F5:L8"/>
    <mergeCell ref="F10:L10"/>
  </mergeCells>
  <dataValidations count="10">
    <dataValidation type="list" allowBlank="1" showInputMessage="1" showErrorMessage="1" sqref="R65393:R65430 WVL982893:WVL982930 WLP982893:WLP982930 WBT982893:WBT982930 VRX982893:VRX982930 VIB982893:VIB982930 UYF982893:UYF982930 UOJ982893:UOJ982930 UEN982893:UEN982930 TUR982893:TUR982930 TKV982893:TKV982930 TAZ982893:TAZ982930 SRD982893:SRD982930 SHH982893:SHH982930 RXL982893:RXL982930 RNP982893:RNP982930 RDT982893:RDT982930 QTX982893:QTX982930 QKB982893:QKB982930 QAF982893:QAF982930 PQJ982893:PQJ982930 PGN982893:PGN982930 OWR982893:OWR982930 OMV982893:OMV982930 OCZ982893:OCZ982930 NTD982893:NTD982930 NJH982893:NJH982930 MZL982893:MZL982930 MPP982893:MPP982930 MFT982893:MFT982930 LVX982893:LVX982930 LMB982893:LMB982930 LCF982893:LCF982930 KSJ982893:KSJ982930 KIN982893:KIN982930 JYR982893:JYR982930 JOV982893:JOV982930 JEZ982893:JEZ982930 IVD982893:IVD982930 ILH982893:ILH982930 IBL982893:IBL982930 HRP982893:HRP982930 HHT982893:HHT982930 GXX982893:GXX982930 GOB982893:GOB982930 GEF982893:GEF982930 FUJ982893:FUJ982930 FKN982893:FKN982930 FAR982893:FAR982930 EQV982893:EQV982930 EGZ982893:EGZ982930 DXD982893:DXD982930 DNH982893:DNH982930 DDL982893:DDL982930 CTP982893:CTP982930 CJT982893:CJT982930 BZX982893:BZX982930 BQB982893:BQB982930 BGF982893:BGF982930 AWJ982893:AWJ982930 AMN982893:AMN982930 ACR982893:ACR982930 SV982893:SV982930 IZ982893:IZ982930 R982897:R982934 WVL917357:WVL917394 WLP917357:WLP917394 WBT917357:WBT917394 VRX917357:VRX917394 VIB917357:VIB917394 UYF917357:UYF917394 UOJ917357:UOJ917394 UEN917357:UEN917394 TUR917357:TUR917394 TKV917357:TKV917394 TAZ917357:TAZ917394 SRD917357:SRD917394 SHH917357:SHH917394 RXL917357:RXL917394 RNP917357:RNP917394 RDT917357:RDT917394 QTX917357:QTX917394 QKB917357:QKB917394 QAF917357:QAF917394 PQJ917357:PQJ917394 PGN917357:PGN917394 OWR917357:OWR917394 OMV917357:OMV917394 OCZ917357:OCZ917394 NTD917357:NTD917394 NJH917357:NJH917394 MZL917357:MZL917394 MPP917357:MPP917394 MFT917357:MFT917394 LVX917357:LVX917394 LMB917357:LMB917394 LCF917357:LCF917394 KSJ917357:KSJ917394 KIN917357:KIN917394 JYR917357:JYR917394 JOV917357:JOV917394 JEZ917357:JEZ917394 IVD917357:IVD917394 ILH917357:ILH917394 IBL917357:IBL917394 HRP917357:HRP917394 HHT917357:HHT917394 GXX917357:GXX917394 GOB917357:GOB917394 GEF917357:GEF917394 FUJ917357:FUJ917394 FKN917357:FKN917394 FAR917357:FAR917394 EQV917357:EQV917394 EGZ917357:EGZ917394 DXD917357:DXD917394 DNH917357:DNH917394 DDL917357:DDL917394 CTP917357:CTP917394 CJT917357:CJT917394 BZX917357:BZX917394 BQB917357:BQB917394 BGF917357:BGF917394 AWJ917357:AWJ917394 AMN917357:AMN917394 ACR917357:ACR917394 SV917357:SV917394 IZ917357:IZ917394 R917361:R917398 WVL851821:WVL851858 WLP851821:WLP851858 WBT851821:WBT851858 VRX851821:VRX851858 VIB851821:VIB851858 UYF851821:UYF851858 UOJ851821:UOJ851858 UEN851821:UEN851858 TUR851821:TUR851858 TKV851821:TKV851858 TAZ851821:TAZ851858 SRD851821:SRD851858 SHH851821:SHH851858 RXL851821:RXL851858 RNP851821:RNP851858 RDT851821:RDT851858 QTX851821:QTX851858 QKB851821:QKB851858 QAF851821:QAF851858 PQJ851821:PQJ851858 PGN851821:PGN851858 OWR851821:OWR851858 OMV851821:OMV851858 OCZ851821:OCZ851858 NTD851821:NTD851858 NJH851821:NJH851858 MZL851821:MZL851858 MPP851821:MPP851858 MFT851821:MFT851858 LVX851821:LVX851858 LMB851821:LMB851858 LCF851821:LCF851858 KSJ851821:KSJ851858 KIN851821:KIN851858 JYR851821:JYR851858 JOV851821:JOV851858 JEZ851821:JEZ851858 IVD851821:IVD851858 ILH851821:ILH851858 IBL851821:IBL851858 HRP851821:HRP851858 HHT851821:HHT851858 GXX851821:GXX851858 GOB851821:GOB851858 GEF851821:GEF851858 FUJ851821:FUJ851858 FKN851821:FKN851858 FAR851821:FAR851858 EQV851821:EQV851858 EGZ851821:EGZ851858 DXD851821:DXD851858 DNH851821:DNH851858 DDL851821:DDL851858 CTP851821:CTP851858 CJT851821:CJT851858 BZX851821:BZX851858 BQB851821:BQB851858 BGF851821:BGF851858 AWJ851821:AWJ851858 AMN851821:AMN851858 ACR851821:ACR851858 SV851821:SV851858 IZ851821:IZ851858 R851825:R851862 WVL786285:WVL786322 WLP786285:WLP786322 WBT786285:WBT786322 VRX786285:VRX786322 VIB786285:VIB786322 UYF786285:UYF786322 UOJ786285:UOJ786322 UEN786285:UEN786322 TUR786285:TUR786322 TKV786285:TKV786322 TAZ786285:TAZ786322 SRD786285:SRD786322 SHH786285:SHH786322 RXL786285:RXL786322 RNP786285:RNP786322 RDT786285:RDT786322 QTX786285:QTX786322 QKB786285:QKB786322 QAF786285:QAF786322 PQJ786285:PQJ786322 PGN786285:PGN786322 OWR786285:OWR786322 OMV786285:OMV786322 OCZ786285:OCZ786322 NTD786285:NTD786322 NJH786285:NJH786322 MZL786285:MZL786322 MPP786285:MPP786322 MFT786285:MFT786322 LVX786285:LVX786322 LMB786285:LMB786322 LCF786285:LCF786322 KSJ786285:KSJ786322 KIN786285:KIN786322 JYR786285:JYR786322 JOV786285:JOV786322 JEZ786285:JEZ786322 IVD786285:IVD786322 ILH786285:ILH786322 IBL786285:IBL786322 HRP786285:HRP786322 HHT786285:HHT786322 GXX786285:GXX786322 GOB786285:GOB786322 GEF786285:GEF786322 FUJ786285:FUJ786322 FKN786285:FKN786322 FAR786285:FAR786322 EQV786285:EQV786322 EGZ786285:EGZ786322 DXD786285:DXD786322 DNH786285:DNH786322 DDL786285:DDL786322 CTP786285:CTP786322 CJT786285:CJT786322 BZX786285:BZX786322 BQB786285:BQB786322 BGF786285:BGF786322 AWJ786285:AWJ786322 AMN786285:AMN786322 ACR786285:ACR786322 SV786285:SV786322 IZ786285:IZ786322 R786289:R786326 WVL720749:WVL720786 WLP720749:WLP720786 WBT720749:WBT720786 VRX720749:VRX720786 VIB720749:VIB720786 UYF720749:UYF720786 UOJ720749:UOJ720786 UEN720749:UEN720786 TUR720749:TUR720786 TKV720749:TKV720786 TAZ720749:TAZ720786 SRD720749:SRD720786 SHH720749:SHH720786 RXL720749:RXL720786 RNP720749:RNP720786 RDT720749:RDT720786 QTX720749:QTX720786 QKB720749:QKB720786 QAF720749:QAF720786 PQJ720749:PQJ720786 PGN720749:PGN720786 OWR720749:OWR720786 OMV720749:OMV720786 OCZ720749:OCZ720786 NTD720749:NTD720786 NJH720749:NJH720786 MZL720749:MZL720786 MPP720749:MPP720786 MFT720749:MFT720786 LVX720749:LVX720786 LMB720749:LMB720786 LCF720749:LCF720786 KSJ720749:KSJ720786 KIN720749:KIN720786 JYR720749:JYR720786 JOV720749:JOV720786 JEZ720749:JEZ720786 IVD720749:IVD720786 ILH720749:ILH720786 IBL720749:IBL720786 HRP720749:HRP720786 HHT720749:HHT720786 GXX720749:GXX720786 GOB720749:GOB720786 GEF720749:GEF720786 FUJ720749:FUJ720786 FKN720749:FKN720786 FAR720749:FAR720786 EQV720749:EQV720786 EGZ720749:EGZ720786 DXD720749:DXD720786 DNH720749:DNH720786 DDL720749:DDL720786 CTP720749:CTP720786 CJT720749:CJT720786 BZX720749:BZX720786 BQB720749:BQB720786 BGF720749:BGF720786 AWJ720749:AWJ720786 AMN720749:AMN720786 ACR720749:ACR720786 SV720749:SV720786 IZ720749:IZ720786 R720753:R720790 WVL655213:WVL655250 WLP655213:WLP655250 WBT655213:WBT655250 VRX655213:VRX655250 VIB655213:VIB655250 UYF655213:UYF655250 UOJ655213:UOJ655250 UEN655213:UEN655250 TUR655213:TUR655250 TKV655213:TKV655250 TAZ655213:TAZ655250 SRD655213:SRD655250 SHH655213:SHH655250 RXL655213:RXL655250 RNP655213:RNP655250 RDT655213:RDT655250 QTX655213:QTX655250 QKB655213:QKB655250 QAF655213:QAF655250 PQJ655213:PQJ655250 PGN655213:PGN655250 OWR655213:OWR655250 OMV655213:OMV655250 OCZ655213:OCZ655250 NTD655213:NTD655250 NJH655213:NJH655250 MZL655213:MZL655250 MPP655213:MPP655250 MFT655213:MFT655250 LVX655213:LVX655250 LMB655213:LMB655250 LCF655213:LCF655250 KSJ655213:KSJ655250 KIN655213:KIN655250 JYR655213:JYR655250 JOV655213:JOV655250 JEZ655213:JEZ655250 IVD655213:IVD655250 ILH655213:ILH655250 IBL655213:IBL655250 HRP655213:HRP655250 HHT655213:HHT655250 GXX655213:GXX655250 GOB655213:GOB655250 GEF655213:GEF655250 FUJ655213:FUJ655250 FKN655213:FKN655250 FAR655213:FAR655250 EQV655213:EQV655250 EGZ655213:EGZ655250 DXD655213:DXD655250 DNH655213:DNH655250 DDL655213:DDL655250 CTP655213:CTP655250 CJT655213:CJT655250 BZX655213:BZX655250 BQB655213:BQB655250 BGF655213:BGF655250 AWJ655213:AWJ655250 AMN655213:AMN655250 ACR655213:ACR655250 SV655213:SV655250 IZ655213:IZ655250 R655217:R655254 WVL589677:WVL589714 WLP589677:WLP589714 WBT589677:WBT589714 VRX589677:VRX589714 VIB589677:VIB589714 UYF589677:UYF589714 UOJ589677:UOJ589714 UEN589677:UEN589714 TUR589677:TUR589714 TKV589677:TKV589714 TAZ589677:TAZ589714 SRD589677:SRD589714 SHH589677:SHH589714 RXL589677:RXL589714 RNP589677:RNP589714 RDT589677:RDT589714 QTX589677:QTX589714 QKB589677:QKB589714 QAF589677:QAF589714 PQJ589677:PQJ589714 PGN589677:PGN589714 OWR589677:OWR589714 OMV589677:OMV589714 OCZ589677:OCZ589714 NTD589677:NTD589714 NJH589677:NJH589714 MZL589677:MZL589714 MPP589677:MPP589714 MFT589677:MFT589714 LVX589677:LVX589714 LMB589677:LMB589714 LCF589677:LCF589714 KSJ589677:KSJ589714 KIN589677:KIN589714 JYR589677:JYR589714 JOV589677:JOV589714 JEZ589677:JEZ589714 IVD589677:IVD589714 ILH589677:ILH589714 IBL589677:IBL589714 HRP589677:HRP589714 HHT589677:HHT589714 GXX589677:GXX589714 GOB589677:GOB589714 GEF589677:GEF589714 FUJ589677:FUJ589714 FKN589677:FKN589714 FAR589677:FAR589714 EQV589677:EQV589714 EGZ589677:EGZ589714 DXD589677:DXD589714 DNH589677:DNH589714 DDL589677:DDL589714 CTP589677:CTP589714 CJT589677:CJT589714 BZX589677:BZX589714 BQB589677:BQB589714 BGF589677:BGF589714 AWJ589677:AWJ589714 AMN589677:AMN589714 ACR589677:ACR589714 SV589677:SV589714 IZ589677:IZ589714 R589681:R589718 WVL524141:WVL524178 WLP524141:WLP524178 WBT524141:WBT524178 VRX524141:VRX524178 VIB524141:VIB524178 UYF524141:UYF524178 UOJ524141:UOJ524178 UEN524141:UEN524178 TUR524141:TUR524178 TKV524141:TKV524178 TAZ524141:TAZ524178 SRD524141:SRD524178 SHH524141:SHH524178 RXL524141:RXL524178 RNP524141:RNP524178 RDT524141:RDT524178 QTX524141:QTX524178 QKB524141:QKB524178 QAF524141:QAF524178 PQJ524141:PQJ524178 PGN524141:PGN524178 OWR524141:OWR524178 OMV524141:OMV524178 OCZ524141:OCZ524178 NTD524141:NTD524178 NJH524141:NJH524178 MZL524141:MZL524178 MPP524141:MPP524178 MFT524141:MFT524178 LVX524141:LVX524178 LMB524141:LMB524178 LCF524141:LCF524178 KSJ524141:KSJ524178 KIN524141:KIN524178 JYR524141:JYR524178 JOV524141:JOV524178 JEZ524141:JEZ524178 IVD524141:IVD524178 ILH524141:ILH524178 IBL524141:IBL524178 HRP524141:HRP524178 HHT524141:HHT524178 GXX524141:GXX524178 GOB524141:GOB524178 GEF524141:GEF524178 FUJ524141:FUJ524178 FKN524141:FKN524178 FAR524141:FAR524178 EQV524141:EQV524178 EGZ524141:EGZ524178 DXD524141:DXD524178 DNH524141:DNH524178 DDL524141:DDL524178 CTP524141:CTP524178 CJT524141:CJT524178 BZX524141:BZX524178 BQB524141:BQB524178 BGF524141:BGF524178 AWJ524141:AWJ524178 AMN524141:AMN524178 ACR524141:ACR524178 SV524141:SV524178 IZ524141:IZ524178 R524145:R524182 WVL458605:WVL458642 WLP458605:WLP458642 WBT458605:WBT458642 VRX458605:VRX458642 VIB458605:VIB458642 UYF458605:UYF458642 UOJ458605:UOJ458642 UEN458605:UEN458642 TUR458605:TUR458642 TKV458605:TKV458642 TAZ458605:TAZ458642 SRD458605:SRD458642 SHH458605:SHH458642 RXL458605:RXL458642 RNP458605:RNP458642 RDT458605:RDT458642 QTX458605:QTX458642 QKB458605:QKB458642 QAF458605:QAF458642 PQJ458605:PQJ458642 PGN458605:PGN458642 OWR458605:OWR458642 OMV458605:OMV458642 OCZ458605:OCZ458642 NTD458605:NTD458642 NJH458605:NJH458642 MZL458605:MZL458642 MPP458605:MPP458642 MFT458605:MFT458642 LVX458605:LVX458642 LMB458605:LMB458642 LCF458605:LCF458642 KSJ458605:KSJ458642 KIN458605:KIN458642 JYR458605:JYR458642 JOV458605:JOV458642 JEZ458605:JEZ458642 IVD458605:IVD458642 ILH458605:ILH458642 IBL458605:IBL458642 HRP458605:HRP458642 HHT458605:HHT458642 GXX458605:GXX458642 GOB458605:GOB458642 GEF458605:GEF458642 FUJ458605:FUJ458642 FKN458605:FKN458642 FAR458605:FAR458642 EQV458605:EQV458642 EGZ458605:EGZ458642 DXD458605:DXD458642 DNH458605:DNH458642 DDL458605:DDL458642 CTP458605:CTP458642 CJT458605:CJT458642 BZX458605:BZX458642 BQB458605:BQB458642 BGF458605:BGF458642 AWJ458605:AWJ458642 AMN458605:AMN458642 ACR458605:ACR458642 SV458605:SV458642 IZ458605:IZ458642 R458609:R458646 WVL393069:WVL393106 WLP393069:WLP393106 WBT393069:WBT393106 VRX393069:VRX393106 VIB393069:VIB393106 UYF393069:UYF393106 UOJ393069:UOJ393106 UEN393069:UEN393106 TUR393069:TUR393106 TKV393069:TKV393106 TAZ393069:TAZ393106 SRD393069:SRD393106 SHH393069:SHH393106 RXL393069:RXL393106 RNP393069:RNP393106 RDT393069:RDT393106 QTX393069:QTX393106 QKB393069:QKB393106 QAF393069:QAF393106 PQJ393069:PQJ393106 PGN393069:PGN393106 OWR393069:OWR393106 OMV393069:OMV393106 OCZ393069:OCZ393106 NTD393069:NTD393106 NJH393069:NJH393106 MZL393069:MZL393106 MPP393069:MPP393106 MFT393069:MFT393106 LVX393069:LVX393106 LMB393069:LMB393106 LCF393069:LCF393106 KSJ393069:KSJ393106 KIN393069:KIN393106 JYR393069:JYR393106 JOV393069:JOV393106 JEZ393069:JEZ393106 IVD393069:IVD393106 ILH393069:ILH393106 IBL393069:IBL393106 HRP393069:HRP393106 HHT393069:HHT393106 GXX393069:GXX393106 GOB393069:GOB393106 GEF393069:GEF393106 FUJ393069:FUJ393106 FKN393069:FKN393106 FAR393069:FAR393106 EQV393069:EQV393106 EGZ393069:EGZ393106 DXD393069:DXD393106 DNH393069:DNH393106 DDL393069:DDL393106 CTP393069:CTP393106 CJT393069:CJT393106 BZX393069:BZX393106 BQB393069:BQB393106 BGF393069:BGF393106 AWJ393069:AWJ393106 AMN393069:AMN393106 ACR393069:ACR393106 SV393069:SV393106 IZ393069:IZ393106 R393073:R393110 WVL327533:WVL327570 WLP327533:WLP327570 WBT327533:WBT327570 VRX327533:VRX327570 VIB327533:VIB327570 UYF327533:UYF327570 UOJ327533:UOJ327570 UEN327533:UEN327570 TUR327533:TUR327570 TKV327533:TKV327570 TAZ327533:TAZ327570 SRD327533:SRD327570 SHH327533:SHH327570 RXL327533:RXL327570 RNP327533:RNP327570 RDT327533:RDT327570 QTX327533:QTX327570 QKB327533:QKB327570 QAF327533:QAF327570 PQJ327533:PQJ327570 PGN327533:PGN327570 OWR327533:OWR327570 OMV327533:OMV327570 OCZ327533:OCZ327570 NTD327533:NTD327570 NJH327533:NJH327570 MZL327533:MZL327570 MPP327533:MPP327570 MFT327533:MFT327570 LVX327533:LVX327570 LMB327533:LMB327570 LCF327533:LCF327570 KSJ327533:KSJ327570 KIN327533:KIN327570 JYR327533:JYR327570 JOV327533:JOV327570 JEZ327533:JEZ327570 IVD327533:IVD327570 ILH327533:ILH327570 IBL327533:IBL327570 HRP327533:HRP327570 HHT327533:HHT327570 GXX327533:GXX327570 GOB327533:GOB327570 GEF327533:GEF327570 FUJ327533:FUJ327570 FKN327533:FKN327570 FAR327533:FAR327570 EQV327533:EQV327570 EGZ327533:EGZ327570 DXD327533:DXD327570 DNH327533:DNH327570 DDL327533:DDL327570 CTP327533:CTP327570 CJT327533:CJT327570 BZX327533:BZX327570 BQB327533:BQB327570 BGF327533:BGF327570 AWJ327533:AWJ327570 AMN327533:AMN327570 ACR327533:ACR327570 SV327533:SV327570 IZ327533:IZ327570 R327537:R327574 WVL261997:WVL262034 WLP261997:WLP262034 WBT261997:WBT262034 VRX261997:VRX262034 VIB261997:VIB262034 UYF261997:UYF262034 UOJ261997:UOJ262034 UEN261997:UEN262034 TUR261997:TUR262034 TKV261997:TKV262034 TAZ261997:TAZ262034 SRD261997:SRD262034 SHH261997:SHH262034 RXL261997:RXL262034 RNP261997:RNP262034 RDT261997:RDT262034 QTX261997:QTX262034 QKB261997:QKB262034 QAF261997:QAF262034 PQJ261997:PQJ262034 PGN261997:PGN262034 OWR261997:OWR262034 OMV261997:OMV262034 OCZ261997:OCZ262034 NTD261997:NTD262034 NJH261997:NJH262034 MZL261997:MZL262034 MPP261997:MPP262034 MFT261997:MFT262034 LVX261997:LVX262034 LMB261997:LMB262034 LCF261997:LCF262034 KSJ261997:KSJ262034 KIN261997:KIN262034 JYR261997:JYR262034 JOV261997:JOV262034 JEZ261997:JEZ262034 IVD261997:IVD262034 ILH261997:ILH262034 IBL261997:IBL262034 HRP261997:HRP262034 HHT261997:HHT262034 GXX261997:GXX262034 GOB261997:GOB262034 GEF261997:GEF262034 FUJ261997:FUJ262034 FKN261997:FKN262034 FAR261997:FAR262034 EQV261997:EQV262034 EGZ261997:EGZ262034 DXD261997:DXD262034 DNH261997:DNH262034 DDL261997:DDL262034 CTP261997:CTP262034 CJT261997:CJT262034 BZX261997:BZX262034 BQB261997:BQB262034 BGF261997:BGF262034 AWJ261997:AWJ262034 AMN261997:AMN262034 ACR261997:ACR262034 SV261997:SV262034 IZ261997:IZ262034 R262001:R262038 WVL196461:WVL196498 WLP196461:WLP196498 WBT196461:WBT196498 VRX196461:VRX196498 VIB196461:VIB196498 UYF196461:UYF196498 UOJ196461:UOJ196498 UEN196461:UEN196498 TUR196461:TUR196498 TKV196461:TKV196498 TAZ196461:TAZ196498 SRD196461:SRD196498 SHH196461:SHH196498 RXL196461:RXL196498 RNP196461:RNP196498 RDT196461:RDT196498 QTX196461:QTX196498 QKB196461:QKB196498 QAF196461:QAF196498 PQJ196461:PQJ196498 PGN196461:PGN196498 OWR196461:OWR196498 OMV196461:OMV196498 OCZ196461:OCZ196498 NTD196461:NTD196498 NJH196461:NJH196498 MZL196461:MZL196498 MPP196461:MPP196498 MFT196461:MFT196498 LVX196461:LVX196498 LMB196461:LMB196498 LCF196461:LCF196498 KSJ196461:KSJ196498 KIN196461:KIN196498 JYR196461:JYR196498 JOV196461:JOV196498 JEZ196461:JEZ196498 IVD196461:IVD196498 ILH196461:ILH196498 IBL196461:IBL196498 HRP196461:HRP196498 HHT196461:HHT196498 GXX196461:GXX196498 GOB196461:GOB196498 GEF196461:GEF196498 FUJ196461:FUJ196498 FKN196461:FKN196498 FAR196461:FAR196498 EQV196461:EQV196498 EGZ196461:EGZ196498 DXD196461:DXD196498 DNH196461:DNH196498 DDL196461:DDL196498 CTP196461:CTP196498 CJT196461:CJT196498 BZX196461:BZX196498 BQB196461:BQB196498 BGF196461:BGF196498 AWJ196461:AWJ196498 AMN196461:AMN196498 ACR196461:ACR196498 SV196461:SV196498 IZ196461:IZ196498 R196465:R196502 WVL130925:WVL130962 WLP130925:WLP130962 WBT130925:WBT130962 VRX130925:VRX130962 VIB130925:VIB130962 UYF130925:UYF130962 UOJ130925:UOJ130962 UEN130925:UEN130962 TUR130925:TUR130962 TKV130925:TKV130962 TAZ130925:TAZ130962 SRD130925:SRD130962 SHH130925:SHH130962 RXL130925:RXL130962 RNP130925:RNP130962 RDT130925:RDT130962 QTX130925:QTX130962 QKB130925:QKB130962 QAF130925:QAF130962 PQJ130925:PQJ130962 PGN130925:PGN130962 OWR130925:OWR130962 OMV130925:OMV130962 OCZ130925:OCZ130962 NTD130925:NTD130962 NJH130925:NJH130962 MZL130925:MZL130962 MPP130925:MPP130962 MFT130925:MFT130962 LVX130925:LVX130962 LMB130925:LMB130962 LCF130925:LCF130962 KSJ130925:KSJ130962 KIN130925:KIN130962 JYR130925:JYR130962 JOV130925:JOV130962 JEZ130925:JEZ130962 IVD130925:IVD130962 ILH130925:ILH130962 IBL130925:IBL130962 HRP130925:HRP130962 HHT130925:HHT130962 GXX130925:GXX130962 GOB130925:GOB130962 GEF130925:GEF130962 FUJ130925:FUJ130962 FKN130925:FKN130962 FAR130925:FAR130962 EQV130925:EQV130962 EGZ130925:EGZ130962 DXD130925:DXD130962 DNH130925:DNH130962 DDL130925:DDL130962 CTP130925:CTP130962 CJT130925:CJT130962 BZX130925:BZX130962 BQB130925:BQB130962 BGF130925:BGF130962 AWJ130925:AWJ130962 AMN130925:AMN130962 ACR130925:ACR130962 SV130925:SV130962 IZ130925:IZ130962 R130929:R130966 WVL65389:WVL65426 WLP65389:WLP65426 WBT65389:WBT65426 VRX65389:VRX65426 VIB65389:VIB65426 UYF65389:UYF65426 UOJ65389:UOJ65426 UEN65389:UEN65426 TUR65389:TUR65426 TKV65389:TKV65426 TAZ65389:TAZ65426 SRD65389:SRD65426 SHH65389:SHH65426 RXL65389:RXL65426 RNP65389:RNP65426 RDT65389:RDT65426 QTX65389:QTX65426 QKB65389:QKB65426 QAF65389:QAF65426 PQJ65389:PQJ65426 PGN65389:PGN65426 OWR65389:OWR65426 OMV65389:OMV65426 OCZ65389:OCZ65426 NTD65389:NTD65426 NJH65389:NJH65426 MZL65389:MZL65426 MPP65389:MPP65426 MFT65389:MFT65426 LVX65389:LVX65426 LMB65389:LMB65426 LCF65389:LCF65426 KSJ65389:KSJ65426 KIN65389:KIN65426 JYR65389:JYR65426 JOV65389:JOV65426 JEZ65389:JEZ65426 IVD65389:IVD65426 ILH65389:ILH65426 IBL65389:IBL65426 HRP65389:HRP65426 HHT65389:HHT65426 GXX65389:GXX65426 GOB65389:GOB65426 GEF65389:GEF65426 FUJ65389:FUJ65426 FKN65389:FKN65426 FAR65389:FAR65426 EQV65389:EQV65426 EGZ65389:EGZ65426 DXD65389:DXD65426 DNH65389:DNH65426 DDL65389:DDL65426 CTP65389:CTP65426 CJT65389:CJT65426 BZX65389:BZX65426 BQB65389:BQB65426 BGF65389:BGF65426 AWJ65389:AWJ65426 AMN65389:AMN65426 ACR65389:ACR65426 SV65389:SV65426 IZ65389:IZ65426" xr:uid="{B3AA6889-0D0D-4BE7-90C7-283F347F3526}">
      <formula1>#REF!</formula1>
    </dataValidation>
    <dataValidation type="list" allowBlank="1" showInputMessage="1" showErrorMessage="1" sqref="D65374:D65430 IO65370:IO65426 SK65370:SK65426 ACG65370:ACG65426 AMC65370:AMC65426 AVY65370:AVY65426 BFU65370:BFU65426 BPQ65370:BPQ65426 BZM65370:BZM65426 CJI65370:CJI65426 CTE65370:CTE65426 DDA65370:DDA65426 DMW65370:DMW65426 DWS65370:DWS65426 EGO65370:EGO65426 EQK65370:EQK65426 FAG65370:FAG65426 FKC65370:FKC65426 FTY65370:FTY65426 GDU65370:GDU65426 GNQ65370:GNQ65426 GXM65370:GXM65426 HHI65370:HHI65426 HRE65370:HRE65426 IBA65370:IBA65426 IKW65370:IKW65426 IUS65370:IUS65426 JEO65370:JEO65426 JOK65370:JOK65426 JYG65370:JYG65426 KIC65370:KIC65426 KRY65370:KRY65426 LBU65370:LBU65426 LLQ65370:LLQ65426 LVM65370:LVM65426 MFI65370:MFI65426 MPE65370:MPE65426 MZA65370:MZA65426 NIW65370:NIW65426 NSS65370:NSS65426 OCO65370:OCO65426 OMK65370:OMK65426 OWG65370:OWG65426 PGC65370:PGC65426 PPY65370:PPY65426 PZU65370:PZU65426 QJQ65370:QJQ65426 QTM65370:QTM65426 RDI65370:RDI65426 RNE65370:RNE65426 RXA65370:RXA65426 SGW65370:SGW65426 SQS65370:SQS65426 TAO65370:TAO65426 TKK65370:TKK65426 TUG65370:TUG65426 UEC65370:UEC65426 UNY65370:UNY65426 UXU65370:UXU65426 VHQ65370:VHQ65426 VRM65370:VRM65426 WBI65370:WBI65426 WLE65370:WLE65426 WVA65370:WVA65426 D130910:D130966 IO130906:IO130962 SK130906:SK130962 ACG130906:ACG130962 AMC130906:AMC130962 AVY130906:AVY130962 BFU130906:BFU130962 BPQ130906:BPQ130962 BZM130906:BZM130962 CJI130906:CJI130962 CTE130906:CTE130962 DDA130906:DDA130962 DMW130906:DMW130962 DWS130906:DWS130962 EGO130906:EGO130962 EQK130906:EQK130962 FAG130906:FAG130962 FKC130906:FKC130962 FTY130906:FTY130962 GDU130906:GDU130962 GNQ130906:GNQ130962 GXM130906:GXM130962 HHI130906:HHI130962 HRE130906:HRE130962 IBA130906:IBA130962 IKW130906:IKW130962 IUS130906:IUS130962 JEO130906:JEO130962 JOK130906:JOK130962 JYG130906:JYG130962 KIC130906:KIC130962 KRY130906:KRY130962 LBU130906:LBU130962 LLQ130906:LLQ130962 LVM130906:LVM130962 MFI130906:MFI130962 MPE130906:MPE130962 MZA130906:MZA130962 NIW130906:NIW130962 NSS130906:NSS130962 OCO130906:OCO130962 OMK130906:OMK130962 OWG130906:OWG130962 PGC130906:PGC130962 PPY130906:PPY130962 PZU130906:PZU130962 QJQ130906:QJQ130962 QTM130906:QTM130962 RDI130906:RDI130962 RNE130906:RNE130962 RXA130906:RXA130962 SGW130906:SGW130962 SQS130906:SQS130962 TAO130906:TAO130962 TKK130906:TKK130962 TUG130906:TUG130962 UEC130906:UEC130962 UNY130906:UNY130962 UXU130906:UXU130962 VHQ130906:VHQ130962 VRM130906:VRM130962 WBI130906:WBI130962 WLE130906:WLE130962 WVA130906:WVA130962 D196446:D196502 IO196442:IO196498 SK196442:SK196498 ACG196442:ACG196498 AMC196442:AMC196498 AVY196442:AVY196498 BFU196442:BFU196498 BPQ196442:BPQ196498 BZM196442:BZM196498 CJI196442:CJI196498 CTE196442:CTE196498 DDA196442:DDA196498 DMW196442:DMW196498 DWS196442:DWS196498 EGO196442:EGO196498 EQK196442:EQK196498 FAG196442:FAG196498 FKC196442:FKC196498 FTY196442:FTY196498 GDU196442:GDU196498 GNQ196442:GNQ196498 GXM196442:GXM196498 HHI196442:HHI196498 HRE196442:HRE196498 IBA196442:IBA196498 IKW196442:IKW196498 IUS196442:IUS196498 JEO196442:JEO196498 JOK196442:JOK196498 JYG196442:JYG196498 KIC196442:KIC196498 KRY196442:KRY196498 LBU196442:LBU196498 LLQ196442:LLQ196498 LVM196442:LVM196498 MFI196442:MFI196498 MPE196442:MPE196498 MZA196442:MZA196498 NIW196442:NIW196498 NSS196442:NSS196498 OCO196442:OCO196498 OMK196442:OMK196498 OWG196442:OWG196498 PGC196442:PGC196498 PPY196442:PPY196498 PZU196442:PZU196498 QJQ196442:QJQ196498 QTM196442:QTM196498 RDI196442:RDI196498 RNE196442:RNE196498 RXA196442:RXA196498 SGW196442:SGW196498 SQS196442:SQS196498 TAO196442:TAO196498 TKK196442:TKK196498 TUG196442:TUG196498 UEC196442:UEC196498 UNY196442:UNY196498 UXU196442:UXU196498 VHQ196442:VHQ196498 VRM196442:VRM196498 WBI196442:WBI196498 WLE196442:WLE196498 WVA196442:WVA196498 D261982:D262038 IO261978:IO262034 SK261978:SK262034 ACG261978:ACG262034 AMC261978:AMC262034 AVY261978:AVY262034 BFU261978:BFU262034 BPQ261978:BPQ262034 BZM261978:BZM262034 CJI261978:CJI262034 CTE261978:CTE262034 DDA261978:DDA262034 DMW261978:DMW262034 DWS261978:DWS262034 EGO261978:EGO262034 EQK261978:EQK262034 FAG261978:FAG262034 FKC261978:FKC262034 FTY261978:FTY262034 GDU261978:GDU262034 GNQ261978:GNQ262034 GXM261978:GXM262034 HHI261978:HHI262034 HRE261978:HRE262034 IBA261978:IBA262034 IKW261978:IKW262034 IUS261978:IUS262034 JEO261978:JEO262034 JOK261978:JOK262034 JYG261978:JYG262034 KIC261978:KIC262034 KRY261978:KRY262034 LBU261978:LBU262034 LLQ261978:LLQ262034 LVM261978:LVM262034 MFI261978:MFI262034 MPE261978:MPE262034 MZA261978:MZA262034 NIW261978:NIW262034 NSS261978:NSS262034 OCO261978:OCO262034 OMK261978:OMK262034 OWG261978:OWG262034 PGC261978:PGC262034 PPY261978:PPY262034 PZU261978:PZU262034 QJQ261978:QJQ262034 QTM261978:QTM262034 RDI261978:RDI262034 RNE261978:RNE262034 RXA261978:RXA262034 SGW261978:SGW262034 SQS261978:SQS262034 TAO261978:TAO262034 TKK261978:TKK262034 TUG261978:TUG262034 UEC261978:UEC262034 UNY261978:UNY262034 UXU261978:UXU262034 VHQ261978:VHQ262034 VRM261978:VRM262034 WBI261978:WBI262034 WLE261978:WLE262034 WVA261978:WVA262034 D327518:D327574 IO327514:IO327570 SK327514:SK327570 ACG327514:ACG327570 AMC327514:AMC327570 AVY327514:AVY327570 BFU327514:BFU327570 BPQ327514:BPQ327570 BZM327514:BZM327570 CJI327514:CJI327570 CTE327514:CTE327570 DDA327514:DDA327570 DMW327514:DMW327570 DWS327514:DWS327570 EGO327514:EGO327570 EQK327514:EQK327570 FAG327514:FAG327570 FKC327514:FKC327570 FTY327514:FTY327570 GDU327514:GDU327570 GNQ327514:GNQ327570 GXM327514:GXM327570 HHI327514:HHI327570 HRE327514:HRE327570 IBA327514:IBA327570 IKW327514:IKW327570 IUS327514:IUS327570 JEO327514:JEO327570 JOK327514:JOK327570 JYG327514:JYG327570 KIC327514:KIC327570 KRY327514:KRY327570 LBU327514:LBU327570 LLQ327514:LLQ327570 LVM327514:LVM327570 MFI327514:MFI327570 MPE327514:MPE327570 MZA327514:MZA327570 NIW327514:NIW327570 NSS327514:NSS327570 OCO327514:OCO327570 OMK327514:OMK327570 OWG327514:OWG327570 PGC327514:PGC327570 PPY327514:PPY327570 PZU327514:PZU327570 QJQ327514:QJQ327570 QTM327514:QTM327570 RDI327514:RDI327570 RNE327514:RNE327570 RXA327514:RXA327570 SGW327514:SGW327570 SQS327514:SQS327570 TAO327514:TAO327570 TKK327514:TKK327570 TUG327514:TUG327570 UEC327514:UEC327570 UNY327514:UNY327570 UXU327514:UXU327570 VHQ327514:VHQ327570 VRM327514:VRM327570 WBI327514:WBI327570 WLE327514:WLE327570 WVA327514:WVA327570 D393054:D393110 IO393050:IO393106 SK393050:SK393106 ACG393050:ACG393106 AMC393050:AMC393106 AVY393050:AVY393106 BFU393050:BFU393106 BPQ393050:BPQ393106 BZM393050:BZM393106 CJI393050:CJI393106 CTE393050:CTE393106 DDA393050:DDA393106 DMW393050:DMW393106 DWS393050:DWS393106 EGO393050:EGO393106 EQK393050:EQK393106 FAG393050:FAG393106 FKC393050:FKC393106 FTY393050:FTY393106 GDU393050:GDU393106 GNQ393050:GNQ393106 GXM393050:GXM393106 HHI393050:HHI393106 HRE393050:HRE393106 IBA393050:IBA393106 IKW393050:IKW393106 IUS393050:IUS393106 JEO393050:JEO393106 JOK393050:JOK393106 JYG393050:JYG393106 KIC393050:KIC393106 KRY393050:KRY393106 LBU393050:LBU393106 LLQ393050:LLQ393106 LVM393050:LVM393106 MFI393050:MFI393106 MPE393050:MPE393106 MZA393050:MZA393106 NIW393050:NIW393106 NSS393050:NSS393106 OCO393050:OCO393106 OMK393050:OMK393106 OWG393050:OWG393106 PGC393050:PGC393106 PPY393050:PPY393106 PZU393050:PZU393106 QJQ393050:QJQ393106 QTM393050:QTM393106 RDI393050:RDI393106 RNE393050:RNE393106 RXA393050:RXA393106 SGW393050:SGW393106 SQS393050:SQS393106 TAO393050:TAO393106 TKK393050:TKK393106 TUG393050:TUG393106 UEC393050:UEC393106 UNY393050:UNY393106 UXU393050:UXU393106 VHQ393050:VHQ393106 VRM393050:VRM393106 WBI393050:WBI393106 WLE393050:WLE393106 WVA393050:WVA393106 D458590:D458646 IO458586:IO458642 SK458586:SK458642 ACG458586:ACG458642 AMC458586:AMC458642 AVY458586:AVY458642 BFU458586:BFU458642 BPQ458586:BPQ458642 BZM458586:BZM458642 CJI458586:CJI458642 CTE458586:CTE458642 DDA458586:DDA458642 DMW458586:DMW458642 DWS458586:DWS458642 EGO458586:EGO458642 EQK458586:EQK458642 FAG458586:FAG458642 FKC458586:FKC458642 FTY458586:FTY458642 GDU458586:GDU458642 GNQ458586:GNQ458642 GXM458586:GXM458642 HHI458586:HHI458642 HRE458586:HRE458642 IBA458586:IBA458642 IKW458586:IKW458642 IUS458586:IUS458642 JEO458586:JEO458642 JOK458586:JOK458642 JYG458586:JYG458642 KIC458586:KIC458642 KRY458586:KRY458642 LBU458586:LBU458642 LLQ458586:LLQ458642 LVM458586:LVM458642 MFI458586:MFI458642 MPE458586:MPE458642 MZA458586:MZA458642 NIW458586:NIW458642 NSS458586:NSS458642 OCO458586:OCO458642 OMK458586:OMK458642 OWG458586:OWG458642 PGC458586:PGC458642 PPY458586:PPY458642 PZU458586:PZU458642 QJQ458586:QJQ458642 QTM458586:QTM458642 RDI458586:RDI458642 RNE458586:RNE458642 RXA458586:RXA458642 SGW458586:SGW458642 SQS458586:SQS458642 TAO458586:TAO458642 TKK458586:TKK458642 TUG458586:TUG458642 UEC458586:UEC458642 UNY458586:UNY458642 UXU458586:UXU458642 VHQ458586:VHQ458642 VRM458586:VRM458642 WBI458586:WBI458642 WLE458586:WLE458642 WVA458586:WVA458642 D524126:D524182 IO524122:IO524178 SK524122:SK524178 ACG524122:ACG524178 AMC524122:AMC524178 AVY524122:AVY524178 BFU524122:BFU524178 BPQ524122:BPQ524178 BZM524122:BZM524178 CJI524122:CJI524178 CTE524122:CTE524178 DDA524122:DDA524178 DMW524122:DMW524178 DWS524122:DWS524178 EGO524122:EGO524178 EQK524122:EQK524178 FAG524122:FAG524178 FKC524122:FKC524178 FTY524122:FTY524178 GDU524122:GDU524178 GNQ524122:GNQ524178 GXM524122:GXM524178 HHI524122:HHI524178 HRE524122:HRE524178 IBA524122:IBA524178 IKW524122:IKW524178 IUS524122:IUS524178 JEO524122:JEO524178 JOK524122:JOK524178 JYG524122:JYG524178 KIC524122:KIC524178 KRY524122:KRY524178 LBU524122:LBU524178 LLQ524122:LLQ524178 LVM524122:LVM524178 MFI524122:MFI524178 MPE524122:MPE524178 MZA524122:MZA524178 NIW524122:NIW524178 NSS524122:NSS524178 OCO524122:OCO524178 OMK524122:OMK524178 OWG524122:OWG524178 PGC524122:PGC524178 PPY524122:PPY524178 PZU524122:PZU524178 QJQ524122:QJQ524178 QTM524122:QTM524178 RDI524122:RDI524178 RNE524122:RNE524178 RXA524122:RXA524178 SGW524122:SGW524178 SQS524122:SQS524178 TAO524122:TAO524178 TKK524122:TKK524178 TUG524122:TUG524178 UEC524122:UEC524178 UNY524122:UNY524178 UXU524122:UXU524178 VHQ524122:VHQ524178 VRM524122:VRM524178 WBI524122:WBI524178 WLE524122:WLE524178 WVA524122:WVA524178 D589662:D589718 IO589658:IO589714 SK589658:SK589714 ACG589658:ACG589714 AMC589658:AMC589714 AVY589658:AVY589714 BFU589658:BFU589714 BPQ589658:BPQ589714 BZM589658:BZM589714 CJI589658:CJI589714 CTE589658:CTE589714 DDA589658:DDA589714 DMW589658:DMW589714 DWS589658:DWS589714 EGO589658:EGO589714 EQK589658:EQK589714 FAG589658:FAG589714 FKC589658:FKC589714 FTY589658:FTY589714 GDU589658:GDU589714 GNQ589658:GNQ589714 GXM589658:GXM589714 HHI589658:HHI589714 HRE589658:HRE589714 IBA589658:IBA589714 IKW589658:IKW589714 IUS589658:IUS589714 JEO589658:JEO589714 JOK589658:JOK589714 JYG589658:JYG589714 KIC589658:KIC589714 KRY589658:KRY589714 LBU589658:LBU589714 LLQ589658:LLQ589714 LVM589658:LVM589714 MFI589658:MFI589714 MPE589658:MPE589714 MZA589658:MZA589714 NIW589658:NIW589714 NSS589658:NSS589714 OCO589658:OCO589714 OMK589658:OMK589714 OWG589658:OWG589714 PGC589658:PGC589714 PPY589658:PPY589714 PZU589658:PZU589714 QJQ589658:QJQ589714 QTM589658:QTM589714 RDI589658:RDI589714 RNE589658:RNE589714 RXA589658:RXA589714 SGW589658:SGW589714 SQS589658:SQS589714 TAO589658:TAO589714 TKK589658:TKK589714 TUG589658:TUG589714 UEC589658:UEC589714 UNY589658:UNY589714 UXU589658:UXU589714 VHQ589658:VHQ589714 VRM589658:VRM589714 WBI589658:WBI589714 WLE589658:WLE589714 WVA589658:WVA589714 D655198:D655254 IO655194:IO655250 SK655194:SK655250 ACG655194:ACG655250 AMC655194:AMC655250 AVY655194:AVY655250 BFU655194:BFU655250 BPQ655194:BPQ655250 BZM655194:BZM655250 CJI655194:CJI655250 CTE655194:CTE655250 DDA655194:DDA655250 DMW655194:DMW655250 DWS655194:DWS655250 EGO655194:EGO655250 EQK655194:EQK655250 FAG655194:FAG655250 FKC655194:FKC655250 FTY655194:FTY655250 GDU655194:GDU655250 GNQ655194:GNQ655250 GXM655194:GXM655250 HHI655194:HHI655250 HRE655194:HRE655250 IBA655194:IBA655250 IKW655194:IKW655250 IUS655194:IUS655250 JEO655194:JEO655250 JOK655194:JOK655250 JYG655194:JYG655250 KIC655194:KIC655250 KRY655194:KRY655250 LBU655194:LBU655250 LLQ655194:LLQ655250 LVM655194:LVM655250 MFI655194:MFI655250 MPE655194:MPE655250 MZA655194:MZA655250 NIW655194:NIW655250 NSS655194:NSS655250 OCO655194:OCO655250 OMK655194:OMK655250 OWG655194:OWG655250 PGC655194:PGC655250 PPY655194:PPY655250 PZU655194:PZU655250 QJQ655194:QJQ655250 QTM655194:QTM655250 RDI655194:RDI655250 RNE655194:RNE655250 RXA655194:RXA655250 SGW655194:SGW655250 SQS655194:SQS655250 TAO655194:TAO655250 TKK655194:TKK655250 TUG655194:TUG655250 UEC655194:UEC655250 UNY655194:UNY655250 UXU655194:UXU655250 VHQ655194:VHQ655250 VRM655194:VRM655250 WBI655194:WBI655250 WLE655194:WLE655250 WVA655194:WVA655250 D720734:D720790 IO720730:IO720786 SK720730:SK720786 ACG720730:ACG720786 AMC720730:AMC720786 AVY720730:AVY720786 BFU720730:BFU720786 BPQ720730:BPQ720786 BZM720730:BZM720786 CJI720730:CJI720786 CTE720730:CTE720786 DDA720730:DDA720786 DMW720730:DMW720786 DWS720730:DWS720786 EGO720730:EGO720786 EQK720730:EQK720786 FAG720730:FAG720786 FKC720730:FKC720786 FTY720730:FTY720786 GDU720730:GDU720786 GNQ720730:GNQ720786 GXM720730:GXM720786 HHI720730:HHI720786 HRE720730:HRE720786 IBA720730:IBA720786 IKW720730:IKW720786 IUS720730:IUS720786 JEO720730:JEO720786 JOK720730:JOK720786 JYG720730:JYG720786 KIC720730:KIC720786 KRY720730:KRY720786 LBU720730:LBU720786 LLQ720730:LLQ720786 LVM720730:LVM720786 MFI720730:MFI720786 MPE720730:MPE720786 MZA720730:MZA720786 NIW720730:NIW720786 NSS720730:NSS720786 OCO720730:OCO720786 OMK720730:OMK720786 OWG720730:OWG720786 PGC720730:PGC720786 PPY720730:PPY720786 PZU720730:PZU720786 QJQ720730:QJQ720786 QTM720730:QTM720786 RDI720730:RDI720786 RNE720730:RNE720786 RXA720730:RXA720786 SGW720730:SGW720786 SQS720730:SQS720786 TAO720730:TAO720786 TKK720730:TKK720786 TUG720730:TUG720786 UEC720730:UEC720786 UNY720730:UNY720786 UXU720730:UXU720786 VHQ720730:VHQ720786 VRM720730:VRM720786 WBI720730:WBI720786 WLE720730:WLE720786 WVA720730:WVA720786 D786270:D786326 IO786266:IO786322 SK786266:SK786322 ACG786266:ACG786322 AMC786266:AMC786322 AVY786266:AVY786322 BFU786266:BFU786322 BPQ786266:BPQ786322 BZM786266:BZM786322 CJI786266:CJI786322 CTE786266:CTE786322 DDA786266:DDA786322 DMW786266:DMW786322 DWS786266:DWS786322 EGO786266:EGO786322 EQK786266:EQK786322 FAG786266:FAG786322 FKC786266:FKC786322 FTY786266:FTY786322 GDU786266:GDU786322 GNQ786266:GNQ786322 GXM786266:GXM786322 HHI786266:HHI786322 HRE786266:HRE786322 IBA786266:IBA786322 IKW786266:IKW786322 IUS786266:IUS786322 JEO786266:JEO786322 JOK786266:JOK786322 JYG786266:JYG786322 KIC786266:KIC786322 KRY786266:KRY786322 LBU786266:LBU786322 LLQ786266:LLQ786322 LVM786266:LVM786322 MFI786266:MFI786322 MPE786266:MPE786322 MZA786266:MZA786322 NIW786266:NIW786322 NSS786266:NSS786322 OCO786266:OCO786322 OMK786266:OMK786322 OWG786266:OWG786322 PGC786266:PGC786322 PPY786266:PPY786322 PZU786266:PZU786322 QJQ786266:QJQ786322 QTM786266:QTM786322 RDI786266:RDI786322 RNE786266:RNE786322 RXA786266:RXA786322 SGW786266:SGW786322 SQS786266:SQS786322 TAO786266:TAO786322 TKK786266:TKK786322 TUG786266:TUG786322 UEC786266:UEC786322 UNY786266:UNY786322 UXU786266:UXU786322 VHQ786266:VHQ786322 VRM786266:VRM786322 WBI786266:WBI786322 WLE786266:WLE786322 WVA786266:WVA786322 D851806:D851862 IO851802:IO851858 SK851802:SK851858 ACG851802:ACG851858 AMC851802:AMC851858 AVY851802:AVY851858 BFU851802:BFU851858 BPQ851802:BPQ851858 BZM851802:BZM851858 CJI851802:CJI851858 CTE851802:CTE851858 DDA851802:DDA851858 DMW851802:DMW851858 DWS851802:DWS851858 EGO851802:EGO851858 EQK851802:EQK851858 FAG851802:FAG851858 FKC851802:FKC851858 FTY851802:FTY851858 GDU851802:GDU851858 GNQ851802:GNQ851858 GXM851802:GXM851858 HHI851802:HHI851858 HRE851802:HRE851858 IBA851802:IBA851858 IKW851802:IKW851858 IUS851802:IUS851858 JEO851802:JEO851858 JOK851802:JOK851858 JYG851802:JYG851858 KIC851802:KIC851858 KRY851802:KRY851858 LBU851802:LBU851858 LLQ851802:LLQ851858 LVM851802:LVM851858 MFI851802:MFI851858 MPE851802:MPE851858 MZA851802:MZA851858 NIW851802:NIW851858 NSS851802:NSS851858 OCO851802:OCO851858 OMK851802:OMK851858 OWG851802:OWG851858 PGC851802:PGC851858 PPY851802:PPY851858 PZU851802:PZU851858 QJQ851802:QJQ851858 QTM851802:QTM851858 RDI851802:RDI851858 RNE851802:RNE851858 RXA851802:RXA851858 SGW851802:SGW851858 SQS851802:SQS851858 TAO851802:TAO851858 TKK851802:TKK851858 TUG851802:TUG851858 UEC851802:UEC851858 UNY851802:UNY851858 UXU851802:UXU851858 VHQ851802:VHQ851858 VRM851802:VRM851858 WBI851802:WBI851858 WLE851802:WLE851858 WVA851802:WVA851858 D917342:D917398 IO917338:IO917394 SK917338:SK917394 ACG917338:ACG917394 AMC917338:AMC917394 AVY917338:AVY917394 BFU917338:BFU917394 BPQ917338:BPQ917394 BZM917338:BZM917394 CJI917338:CJI917394 CTE917338:CTE917394 DDA917338:DDA917394 DMW917338:DMW917394 DWS917338:DWS917394 EGO917338:EGO917394 EQK917338:EQK917394 FAG917338:FAG917394 FKC917338:FKC917394 FTY917338:FTY917394 GDU917338:GDU917394 GNQ917338:GNQ917394 GXM917338:GXM917394 HHI917338:HHI917394 HRE917338:HRE917394 IBA917338:IBA917394 IKW917338:IKW917394 IUS917338:IUS917394 JEO917338:JEO917394 JOK917338:JOK917394 JYG917338:JYG917394 KIC917338:KIC917394 KRY917338:KRY917394 LBU917338:LBU917394 LLQ917338:LLQ917394 LVM917338:LVM917394 MFI917338:MFI917394 MPE917338:MPE917394 MZA917338:MZA917394 NIW917338:NIW917394 NSS917338:NSS917394 OCO917338:OCO917394 OMK917338:OMK917394 OWG917338:OWG917394 PGC917338:PGC917394 PPY917338:PPY917394 PZU917338:PZU917394 QJQ917338:QJQ917394 QTM917338:QTM917394 RDI917338:RDI917394 RNE917338:RNE917394 RXA917338:RXA917394 SGW917338:SGW917394 SQS917338:SQS917394 TAO917338:TAO917394 TKK917338:TKK917394 TUG917338:TUG917394 UEC917338:UEC917394 UNY917338:UNY917394 UXU917338:UXU917394 VHQ917338:VHQ917394 VRM917338:VRM917394 WBI917338:WBI917394 WLE917338:WLE917394 WVA917338:WVA917394 D982878:D982934 IO982874:IO982930 SK982874:SK982930 ACG982874:ACG982930 AMC982874:AMC982930 AVY982874:AVY982930 BFU982874:BFU982930 BPQ982874:BPQ982930 BZM982874:BZM982930 CJI982874:CJI982930 CTE982874:CTE982930 DDA982874:DDA982930 DMW982874:DMW982930 DWS982874:DWS982930 EGO982874:EGO982930 EQK982874:EQK982930 FAG982874:FAG982930 FKC982874:FKC982930 FTY982874:FTY982930 GDU982874:GDU982930 GNQ982874:GNQ982930 GXM982874:GXM982930 HHI982874:HHI982930 HRE982874:HRE982930 IBA982874:IBA982930 IKW982874:IKW982930 IUS982874:IUS982930 JEO982874:JEO982930 JOK982874:JOK982930 JYG982874:JYG982930 KIC982874:KIC982930 KRY982874:KRY982930 LBU982874:LBU982930 LLQ982874:LLQ982930 LVM982874:LVM982930 MFI982874:MFI982930 MPE982874:MPE982930 MZA982874:MZA982930 NIW982874:NIW982930 NSS982874:NSS982930 OCO982874:OCO982930 OMK982874:OMK982930 OWG982874:OWG982930 PGC982874:PGC982930 PPY982874:PPY982930 PZU982874:PZU982930 QJQ982874:QJQ982930 QTM982874:QTM982930 RDI982874:RDI982930 RNE982874:RNE982930 RXA982874:RXA982930 SGW982874:SGW982930 SQS982874:SQS982930 TAO982874:TAO982930 TKK982874:TKK982930 TUG982874:TUG982930 UEC982874:UEC982930 UNY982874:UNY982930 UXU982874:UXU982930 VHQ982874:VHQ982930 VRM982874:VRM982930 WBI982874:WBI982930 WLE982874:WLE982930 WVA982874:WVA982930 WVA21:WVA25 WLE21:WLE25 WBI21:WBI25 VRM21:VRM25 VHQ21:VHQ25 UXU21:UXU25 UNY21:UNY25 UEC21:UEC25 TUG21:TUG25 TKK21:TKK25 TAO21:TAO25 SQS21:SQS25 SGW21:SGW25 RXA21:RXA25 RNE21:RNE25 RDI21:RDI25 QTM21:QTM25 QJQ21:QJQ25 PZU21:PZU25 PPY21:PPY25 PGC21:PGC25 OWG21:OWG25 OMK21:OMK25 OCO21:OCO25 NSS21:NSS25 NIW21:NIW25 MZA21:MZA25 MPE21:MPE25 MFI21:MFI25 LVM21:LVM25 LLQ21:LLQ25 LBU21:LBU25 KRY21:KRY25 KIC21:KIC25 JYG21:JYG25 JOK21:JOK25 JEO21:JEO25 IUS21:IUS25 IKW21:IKW25 IBA21:IBA25 HRE21:HRE25 HHI21:HHI25 GXM21:GXM25 GNQ21:GNQ25 GDU21:GDU25 FTY21:FTY25 FKC21:FKC25 FAG21:FAG25 EQK21:EQK25 EGO21:EGO25 DWS21:DWS25 DMW21:DMW25 DDA21:DDA25 CTE21:CTE25 CJI21:CJI25 BZM21:BZM25 BPQ21:BPQ25 BFU21:BFU25 AVY21:AVY25 AMC21:AMC25 ACG21:ACG25 SK21:SK25 IO21:IO25" xr:uid="{6F9AE8A5-5D26-4300-9365-74E45A84267B}">
      <formula1>meses</formula1>
    </dataValidation>
    <dataValidation type="list" allowBlank="1" showInputMessage="1" showErrorMessage="1" sqref="P65431:T65431 IX65427:JB65427 ST65427:SX65427 ACP65427:ACT65427 AML65427:AMP65427 AWH65427:AWL65427 BGD65427:BGH65427 BPZ65427:BQD65427 BZV65427:BZZ65427 CJR65427:CJV65427 CTN65427:CTR65427 DDJ65427:DDN65427 DNF65427:DNJ65427 DXB65427:DXF65427 EGX65427:EHB65427 EQT65427:EQX65427 FAP65427:FAT65427 FKL65427:FKP65427 FUH65427:FUL65427 GED65427:GEH65427 GNZ65427:GOD65427 GXV65427:GXZ65427 HHR65427:HHV65427 HRN65427:HRR65427 IBJ65427:IBN65427 ILF65427:ILJ65427 IVB65427:IVF65427 JEX65427:JFB65427 JOT65427:JOX65427 JYP65427:JYT65427 KIL65427:KIP65427 KSH65427:KSL65427 LCD65427:LCH65427 LLZ65427:LMD65427 LVV65427:LVZ65427 MFR65427:MFV65427 MPN65427:MPR65427 MZJ65427:MZN65427 NJF65427:NJJ65427 NTB65427:NTF65427 OCX65427:ODB65427 OMT65427:OMX65427 OWP65427:OWT65427 PGL65427:PGP65427 PQH65427:PQL65427 QAD65427:QAH65427 QJZ65427:QKD65427 QTV65427:QTZ65427 RDR65427:RDV65427 RNN65427:RNR65427 RXJ65427:RXN65427 SHF65427:SHJ65427 SRB65427:SRF65427 TAX65427:TBB65427 TKT65427:TKX65427 TUP65427:TUT65427 UEL65427:UEP65427 UOH65427:UOL65427 UYD65427:UYH65427 VHZ65427:VID65427 VRV65427:VRZ65427 WBR65427:WBV65427 WLN65427:WLR65427 WVJ65427:WVN65427 P130967:T130967 IX130963:JB130963 ST130963:SX130963 ACP130963:ACT130963 AML130963:AMP130963 AWH130963:AWL130963 BGD130963:BGH130963 BPZ130963:BQD130963 BZV130963:BZZ130963 CJR130963:CJV130963 CTN130963:CTR130963 DDJ130963:DDN130963 DNF130963:DNJ130963 DXB130963:DXF130963 EGX130963:EHB130963 EQT130963:EQX130963 FAP130963:FAT130963 FKL130963:FKP130963 FUH130963:FUL130963 GED130963:GEH130963 GNZ130963:GOD130963 GXV130963:GXZ130963 HHR130963:HHV130963 HRN130963:HRR130963 IBJ130963:IBN130963 ILF130963:ILJ130963 IVB130963:IVF130963 JEX130963:JFB130963 JOT130963:JOX130963 JYP130963:JYT130963 KIL130963:KIP130963 KSH130963:KSL130963 LCD130963:LCH130963 LLZ130963:LMD130963 LVV130963:LVZ130963 MFR130963:MFV130963 MPN130963:MPR130963 MZJ130963:MZN130963 NJF130963:NJJ130963 NTB130963:NTF130963 OCX130963:ODB130963 OMT130963:OMX130963 OWP130963:OWT130963 PGL130963:PGP130963 PQH130963:PQL130963 QAD130963:QAH130963 QJZ130963:QKD130963 QTV130963:QTZ130963 RDR130963:RDV130963 RNN130963:RNR130963 RXJ130963:RXN130963 SHF130963:SHJ130963 SRB130963:SRF130963 TAX130963:TBB130963 TKT130963:TKX130963 TUP130963:TUT130963 UEL130963:UEP130963 UOH130963:UOL130963 UYD130963:UYH130963 VHZ130963:VID130963 VRV130963:VRZ130963 WBR130963:WBV130963 WLN130963:WLR130963 WVJ130963:WVN130963 P196503:T196503 IX196499:JB196499 ST196499:SX196499 ACP196499:ACT196499 AML196499:AMP196499 AWH196499:AWL196499 BGD196499:BGH196499 BPZ196499:BQD196499 BZV196499:BZZ196499 CJR196499:CJV196499 CTN196499:CTR196499 DDJ196499:DDN196499 DNF196499:DNJ196499 DXB196499:DXF196499 EGX196499:EHB196499 EQT196499:EQX196499 FAP196499:FAT196499 FKL196499:FKP196499 FUH196499:FUL196499 GED196499:GEH196499 GNZ196499:GOD196499 GXV196499:GXZ196499 HHR196499:HHV196499 HRN196499:HRR196499 IBJ196499:IBN196499 ILF196499:ILJ196499 IVB196499:IVF196499 JEX196499:JFB196499 JOT196499:JOX196499 JYP196499:JYT196499 KIL196499:KIP196499 KSH196499:KSL196499 LCD196499:LCH196499 LLZ196499:LMD196499 LVV196499:LVZ196499 MFR196499:MFV196499 MPN196499:MPR196499 MZJ196499:MZN196499 NJF196499:NJJ196499 NTB196499:NTF196499 OCX196499:ODB196499 OMT196499:OMX196499 OWP196499:OWT196499 PGL196499:PGP196499 PQH196499:PQL196499 QAD196499:QAH196499 QJZ196499:QKD196499 QTV196499:QTZ196499 RDR196499:RDV196499 RNN196499:RNR196499 RXJ196499:RXN196499 SHF196499:SHJ196499 SRB196499:SRF196499 TAX196499:TBB196499 TKT196499:TKX196499 TUP196499:TUT196499 UEL196499:UEP196499 UOH196499:UOL196499 UYD196499:UYH196499 VHZ196499:VID196499 VRV196499:VRZ196499 WBR196499:WBV196499 WLN196499:WLR196499 WVJ196499:WVN196499 P262039:T262039 IX262035:JB262035 ST262035:SX262035 ACP262035:ACT262035 AML262035:AMP262035 AWH262035:AWL262035 BGD262035:BGH262035 BPZ262035:BQD262035 BZV262035:BZZ262035 CJR262035:CJV262035 CTN262035:CTR262035 DDJ262035:DDN262035 DNF262035:DNJ262035 DXB262035:DXF262035 EGX262035:EHB262035 EQT262035:EQX262035 FAP262035:FAT262035 FKL262035:FKP262035 FUH262035:FUL262035 GED262035:GEH262035 GNZ262035:GOD262035 GXV262035:GXZ262035 HHR262035:HHV262035 HRN262035:HRR262035 IBJ262035:IBN262035 ILF262035:ILJ262035 IVB262035:IVF262035 JEX262035:JFB262035 JOT262035:JOX262035 JYP262035:JYT262035 KIL262035:KIP262035 KSH262035:KSL262035 LCD262035:LCH262035 LLZ262035:LMD262035 LVV262035:LVZ262035 MFR262035:MFV262035 MPN262035:MPR262035 MZJ262035:MZN262035 NJF262035:NJJ262035 NTB262035:NTF262035 OCX262035:ODB262035 OMT262035:OMX262035 OWP262035:OWT262035 PGL262035:PGP262035 PQH262035:PQL262035 QAD262035:QAH262035 QJZ262035:QKD262035 QTV262035:QTZ262035 RDR262035:RDV262035 RNN262035:RNR262035 RXJ262035:RXN262035 SHF262035:SHJ262035 SRB262035:SRF262035 TAX262035:TBB262035 TKT262035:TKX262035 TUP262035:TUT262035 UEL262035:UEP262035 UOH262035:UOL262035 UYD262035:UYH262035 VHZ262035:VID262035 VRV262035:VRZ262035 WBR262035:WBV262035 WLN262035:WLR262035 WVJ262035:WVN262035 P327575:T327575 IX327571:JB327571 ST327571:SX327571 ACP327571:ACT327571 AML327571:AMP327571 AWH327571:AWL327571 BGD327571:BGH327571 BPZ327571:BQD327571 BZV327571:BZZ327571 CJR327571:CJV327571 CTN327571:CTR327571 DDJ327571:DDN327571 DNF327571:DNJ327571 DXB327571:DXF327571 EGX327571:EHB327571 EQT327571:EQX327571 FAP327571:FAT327571 FKL327571:FKP327571 FUH327571:FUL327571 GED327571:GEH327571 GNZ327571:GOD327571 GXV327571:GXZ327571 HHR327571:HHV327571 HRN327571:HRR327571 IBJ327571:IBN327571 ILF327571:ILJ327571 IVB327571:IVF327571 JEX327571:JFB327571 JOT327571:JOX327571 JYP327571:JYT327571 KIL327571:KIP327571 KSH327571:KSL327571 LCD327571:LCH327571 LLZ327571:LMD327571 LVV327571:LVZ327571 MFR327571:MFV327571 MPN327571:MPR327571 MZJ327571:MZN327571 NJF327571:NJJ327571 NTB327571:NTF327571 OCX327571:ODB327571 OMT327571:OMX327571 OWP327571:OWT327571 PGL327571:PGP327571 PQH327571:PQL327571 QAD327571:QAH327571 QJZ327571:QKD327571 QTV327571:QTZ327571 RDR327571:RDV327571 RNN327571:RNR327571 RXJ327571:RXN327571 SHF327571:SHJ327571 SRB327571:SRF327571 TAX327571:TBB327571 TKT327571:TKX327571 TUP327571:TUT327571 UEL327571:UEP327571 UOH327571:UOL327571 UYD327571:UYH327571 VHZ327571:VID327571 VRV327571:VRZ327571 WBR327571:WBV327571 WLN327571:WLR327571 WVJ327571:WVN327571 P393111:T393111 IX393107:JB393107 ST393107:SX393107 ACP393107:ACT393107 AML393107:AMP393107 AWH393107:AWL393107 BGD393107:BGH393107 BPZ393107:BQD393107 BZV393107:BZZ393107 CJR393107:CJV393107 CTN393107:CTR393107 DDJ393107:DDN393107 DNF393107:DNJ393107 DXB393107:DXF393107 EGX393107:EHB393107 EQT393107:EQX393107 FAP393107:FAT393107 FKL393107:FKP393107 FUH393107:FUL393107 GED393107:GEH393107 GNZ393107:GOD393107 GXV393107:GXZ393107 HHR393107:HHV393107 HRN393107:HRR393107 IBJ393107:IBN393107 ILF393107:ILJ393107 IVB393107:IVF393107 JEX393107:JFB393107 JOT393107:JOX393107 JYP393107:JYT393107 KIL393107:KIP393107 KSH393107:KSL393107 LCD393107:LCH393107 LLZ393107:LMD393107 LVV393107:LVZ393107 MFR393107:MFV393107 MPN393107:MPR393107 MZJ393107:MZN393107 NJF393107:NJJ393107 NTB393107:NTF393107 OCX393107:ODB393107 OMT393107:OMX393107 OWP393107:OWT393107 PGL393107:PGP393107 PQH393107:PQL393107 QAD393107:QAH393107 QJZ393107:QKD393107 QTV393107:QTZ393107 RDR393107:RDV393107 RNN393107:RNR393107 RXJ393107:RXN393107 SHF393107:SHJ393107 SRB393107:SRF393107 TAX393107:TBB393107 TKT393107:TKX393107 TUP393107:TUT393107 UEL393107:UEP393107 UOH393107:UOL393107 UYD393107:UYH393107 VHZ393107:VID393107 VRV393107:VRZ393107 WBR393107:WBV393107 WLN393107:WLR393107 WVJ393107:WVN393107 P458647:T458647 IX458643:JB458643 ST458643:SX458643 ACP458643:ACT458643 AML458643:AMP458643 AWH458643:AWL458643 BGD458643:BGH458643 BPZ458643:BQD458643 BZV458643:BZZ458643 CJR458643:CJV458643 CTN458643:CTR458643 DDJ458643:DDN458643 DNF458643:DNJ458643 DXB458643:DXF458643 EGX458643:EHB458643 EQT458643:EQX458643 FAP458643:FAT458643 FKL458643:FKP458643 FUH458643:FUL458643 GED458643:GEH458643 GNZ458643:GOD458643 GXV458643:GXZ458643 HHR458643:HHV458643 HRN458643:HRR458643 IBJ458643:IBN458643 ILF458643:ILJ458643 IVB458643:IVF458643 JEX458643:JFB458643 JOT458643:JOX458643 JYP458643:JYT458643 KIL458643:KIP458643 KSH458643:KSL458643 LCD458643:LCH458643 LLZ458643:LMD458643 LVV458643:LVZ458643 MFR458643:MFV458643 MPN458643:MPR458643 MZJ458643:MZN458643 NJF458643:NJJ458643 NTB458643:NTF458643 OCX458643:ODB458643 OMT458643:OMX458643 OWP458643:OWT458643 PGL458643:PGP458643 PQH458643:PQL458643 QAD458643:QAH458643 QJZ458643:QKD458643 QTV458643:QTZ458643 RDR458643:RDV458643 RNN458643:RNR458643 RXJ458643:RXN458643 SHF458643:SHJ458643 SRB458643:SRF458643 TAX458643:TBB458643 TKT458643:TKX458643 TUP458643:TUT458643 UEL458643:UEP458643 UOH458643:UOL458643 UYD458643:UYH458643 VHZ458643:VID458643 VRV458643:VRZ458643 WBR458643:WBV458643 WLN458643:WLR458643 WVJ458643:WVN458643 P524183:T524183 IX524179:JB524179 ST524179:SX524179 ACP524179:ACT524179 AML524179:AMP524179 AWH524179:AWL524179 BGD524179:BGH524179 BPZ524179:BQD524179 BZV524179:BZZ524179 CJR524179:CJV524179 CTN524179:CTR524179 DDJ524179:DDN524179 DNF524179:DNJ524179 DXB524179:DXF524179 EGX524179:EHB524179 EQT524179:EQX524179 FAP524179:FAT524179 FKL524179:FKP524179 FUH524179:FUL524179 GED524179:GEH524179 GNZ524179:GOD524179 GXV524179:GXZ524179 HHR524179:HHV524179 HRN524179:HRR524179 IBJ524179:IBN524179 ILF524179:ILJ524179 IVB524179:IVF524179 JEX524179:JFB524179 JOT524179:JOX524179 JYP524179:JYT524179 KIL524179:KIP524179 KSH524179:KSL524179 LCD524179:LCH524179 LLZ524179:LMD524179 LVV524179:LVZ524179 MFR524179:MFV524179 MPN524179:MPR524179 MZJ524179:MZN524179 NJF524179:NJJ524179 NTB524179:NTF524179 OCX524179:ODB524179 OMT524179:OMX524179 OWP524179:OWT524179 PGL524179:PGP524179 PQH524179:PQL524179 QAD524179:QAH524179 QJZ524179:QKD524179 QTV524179:QTZ524179 RDR524179:RDV524179 RNN524179:RNR524179 RXJ524179:RXN524179 SHF524179:SHJ524179 SRB524179:SRF524179 TAX524179:TBB524179 TKT524179:TKX524179 TUP524179:TUT524179 UEL524179:UEP524179 UOH524179:UOL524179 UYD524179:UYH524179 VHZ524179:VID524179 VRV524179:VRZ524179 WBR524179:WBV524179 WLN524179:WLR524179 WVJ524179:WVN524179 P589719:T589719 IX589715:JB589715 ST589715:SX589715 ACP589715:ACT589715 AML589715:AMP589715 AWH589715:AWL589715 BGD589715:BGH589715 BPZ589715:BQD589715 BZV589715:BZZ589715 CJR589715:CJV589715 CTN589715:CTR589715 DDJ589715:DDN589715 DNF589715:DNJ589715 DXB589715:DXF589715 EGX589715:EHB589715 EQT589715:EQX589715 FAP589715:FAT589715 FKL589715:FKP589715 FUH589715:FUL589715 GED589715:GEH589715 GNZ589715:GOD589715 GXV589715:GXZ589715 HHR589715:HHV589715 HRN589715:HRR589715 IBJ589715:IBN589715 ILF589715:ILJ589715 IVB589715:IVF589715 JEX589715:JFB589715 JOT589715:JOX589715 JYP589715:JYT589715 KIL589715:KIP589715 KSH589715:KSL589715 LCD589715:LCH589715 LLZ589715:LMD589715 LVV589715:LVZ589715 MFR589715:MFV589715 MPN589715:MPR589715 MZJ589715:MZN589715 NJF589715:NJJ589715 NTB589715:NTF589715 OCX589715:ODB589715 OMT589715:OMX589715 OWP589715:OWT589715 PGL589715:PGP589715 PQH589715:PQL589715 QAD589715:QAH589715 QJZ589715:QKD589715 QTV589715:QTZ589715 RDR589715:RDV589715 RNN589715:RNR589715 RXJ589715:RXN589715 SHF589715:SHJ589715 SRB589715:SRF589715 TAX589715:TBB589715 TKT589715:TKX589715 TUP589715:TUT589715 UEL589715:UEP589715 UOH589715:UOL589715 UYD589715:UYH589715 VHZ589715:VID589715 VRV589715:VRZ589715 WBR589715:WBV589715 WLN589715:WLR589715 WVJ589715:WVN589715 P655255:T655255 IX655251:JB655251 ST655251:SX655251 ACP655251:ACT655251 AML655251:AMP655251 AWH655251:AWL655251 BGD655251:BGH655251 BPZ655251:BQD655251 BZV655251:BZZ655251 CJR655251:CJV655251 CTN655251:CTR655251 DDJ655251:DDN655251 DNF655251:DNJ655251 DXB655251:DXF655251 EGX655251:EHB655251 EQT655251:EQX655251 FAP655251:FAT655251 FKL655251:FKP655251 FUH655251:FUL655251 GED655251:GEH655251 GNZ655251:GOD655251 GXV655251:GXZ655251 HHR655251:HHV655251 HRN655251:HRR655251 IBJ655251:IBN655251 ILF655251:ILJ655251 IVB655251:IVF655251 JEX655251:JFB655251 JOT655251:JOX655251 JYP655251:JYT655251 KIL655251:KIP655251 KSH655251:KSL655251 LCD655251:LCH655251 LLZ655251:LMD655251 LVV655251:LVZ655251 MFR655251:MFV655251 MPN655251:MPR655251 MZJ655251:MZN655251 NJF655251:NJJ655251 NTB655251:NTF655251 OCX655251:ODB655251 OMT655251:OMX655251 OWP655251:OWT655251 PGL655251:PGP655251 PQH655251:PQL655251 QAD655251:QAH655251 QJZ655251:QKD655251 QTV655251:QTZ655251 RDR655251:RDV655251 RNN655251:RNR655251 RXJ655251:RXN655251 SHF655251:SHJ655251 SRB655251:SRF655251 TAX655251:TBB655251 TKT655251:TKX655251 TUP655251:TUT655251 UEL655251:UEP655251 UOH655251:UOL655251 UYD655251:UYH655251 VHZ655251:VID655251 VRV655251:VRZ655251 WBR655251:WBV655251 WLN655251:WLR655251 WVJ655251:WVN655251 P720791:T720791 IX720787:JB720787 ST720787:SX720787 ACP720787:ACT720787 AML720787:AMP720787 AWH720787:AWL720787 BGD720787:BGH720787 BPZ720787:BQD720787 BZV720787:BZZ720787 CJR720787:CJV720787 CTN720787:CTR720787 DDJ720787:DDN720787 DNF720787:DNJ720787 DXB720787:DXF720787 EGX720787:EHB720787 EQT720787:EQX720787 FAP720787:FAT720787 FKL720787:FKP720787 FUH720787:FUL720787 GED720787:GEH720787 GNZ720787:GOD720787 GXV720787:GXZ720787 HHR720787:HHV720787 HRN720787:HRR720787 IBJ720787:IBN720787 ILF720787:ILJ720787 IVB720787:IVF720787 JEX720787:JFB720787 JOT720787:JOX720787 JYP720787:JYT720787 KIL720787:KIP720787 KSH720787:KSL720787 LCD720787:LCH720787 LLZ720787:LMD720787 LVV720787:LVZ720787 MFR720787:MFV720787 MPN720787:MPR720787 MZJ720787:MZN720787 NJF720787:NJJ720787 NTB720787:NTF720787 OCX720787:ODB720787 OMT720787:OMX720787 OWP720787:OWT720787 PGL720787:PGP720787 PQH720787:PQL720787 QAD720787:QAH720787 QJZ720787:QKD720787 QTV720787:QTZ720787 RDR720787:RDV720787 RNN720787:RNR720787 RXJ720787:RXN720787 SHF720787:SHJ720787 SRB720787:SRF720787 TAX720787:TBB720787 TKT720787:TKX720787 TUP720787:TUT720787 UEL720787:UEP720787 UOH720787:UOL720787 UYD720787:UYH720787 VHZ720787:VID720787 VRV720787:VRZ720787 WBR720787:WBV720787 WLN720787:WLR720787 WVJ720787:WVN720787 P786327:T786327 IX786323:JB786323 ST786323:SX786323 ACP786323:ACT786323 AML786323:AMP786323 AWH786323:AWL786323 BGD786323:BGH786323 BPZ786323:BQD786323 BZV786323:BZZ786323 CJR786323:CJV786323 CTN786323:CTR786323 DDJ786323:DDN786323 DNF786323:DNJ786323 DXB786323:DXF786323 EGX786323:EHB786323 EQT786323:EQX786323 FAP786323:FAT786323 FKL786323:FKP786323 FUH786323:FUL786323 GED786323:GEH786323 GNZ786323:GOD786323 GXV786323:GXZ786323 HHR786323:HHV786323 HRN786323:HRR786323 IBJ786323:IBN786323 ILF786323:ILJ786323 IVB786323:IVF786323 JEX786323:JFB786323 JOT786323:JOX786323 JYP786323:JYT786323 KIL786323:KIP786323 KSH786323:KSL786323 LCD786323:LCH786323 LLZ786323:LMD786323 LVV786323:LVZ786323 MFR786323:MFV786323 MPN786323:MPR786323 MZJ786323:MZN786323 NJF786323:NJJ786323 NTB786323:NTF786323 OCX786323:ODB786323 OMT786323:OMX786323 OWP786323:OWT786323 PGL786323:PGP786323 PQH786323:PQL786323 QAD786323:QAH786323 QJZ786323:QKD786323 QTV786323:QTZ786323 RDR786323:RDV786323 RNN786323:RNR786323 RXJ786323:RXN786323 SHF786323:SHJ786323 SRB786323:SRF786323 TAX786323:TBB786323 TKT786323:TKX786323 TUP786323:TUT786323 UEL786323:UEP786323 UOH786323:UOL786323 UYD786323:UYH786323 VHZ786323:VID786323 VRV786323:VRZ786323 WBR786323:WBV786323 WLN786323:WLR786323 WVJ786323:WVN786323 P851863:T851863 IX851859:JB851859 ST851859:SX851859 ACP851859:ACT851859 AML851859:AMP851859 AWH851859:AWL851859 BGD851859:BGH851859 BPZ851859:BQD851859 BZV851859:BZZ851859 CJR851859:CJV851859 CTN851859:CTR851859 DDJ851859:DDN851859 DNF851859:DNJ851859 DXB851859:DXF851859 EGX851859:EHB851859 EQT851859:EQX851859 FAP851859:FAT851859 FKL851859:FKP851859 FUH851859:FUL851859 GED851859:GEH851859 GNZ851859:GOD851859 GXV851859:GXZ851859 HHR851859:HHV851859 HRN851859:HRR851859 IBJ851859:IBN851859 ILF851859:ILJ851859 IVB851859:IVF851859 JEX851859:JFB851859 JOT851859:JOX851859 JYP851859:JYT851859 KIL851859:KIP851859 KSH851859:KSL851859 LCD851859:LCH851859 LLZ851859:LMD851859 LVV851859:LVZ851859 MFR851859:MFV851859 MPN851859:MPR851859 MZJ851859:MZN851859 NJF851859:NJJ851859 NTB851859:NTF851859 OCX851859:ODB851859 OMT851859:OMX851859 OWP851859:OWT851859 PGL851859:PGP851859 PQH851859:PQL851859 QAD851859:QAH851859 QJZ851859:QKD851859 QTV851859:QTZ851859 RDR851859:RDV851859 RNN851859:RNR851859 RXJ851859:RXN851859 SHF851859:SHJ851859 SRB851859:SRF851859 TAX851859:TBB851859 TKT851859:TKX851859 TUP851859:TUT851859 UEL851859:UEP851859 UOH851859:UOL851859 UYD851859:UYH851859 VHZ851859:VID851859 VRV851859:VRZ851859 WBR851859:WBV851859 WLN851859:WLR851859 WVJ851859:WVN851859 P917399:T917399 IX917395:JB917395 ST917395:SX917395 ACP917395:ACT917395 AML917395:AMP917395 AWH917395:AWL917395 BGD917395:BGH917395 BPZ917395:BQD917395 BZV917395:BZZ917395 CJR917395:CJV917395 CTN917395:CTR917395 DDJ917395:DDN917395 DNF917395:DNJ917395 DXB917395:DXF917395 EGX917395:EHB917395 EQT917395:EQX917395 FAP917395:FAT917395 FKL917395:FKP917395 FUH917395:FUL917395 GED917395:GEH917395 GNZ917395:GOD917395 GXV917395:GXZ917395 HHR917395:HHV917395 HRN917395:HRR917395 IBJ917395:IBN917395 ILF917395:ILJ917395 IVB917395:IVF917395 JEX917395:JFB917395 JOT917395:JOX917395 JYP917395:JYT917395 KIL917395:KIP917395 KSH917395:KSL917395 LCD917395:LCH917395 LLZ917395:LMD917395 LVV917395:LVZ917395 MFR917395:MFV917395 MPN917395:MPR917395 MZJ917395:MZN917395 NJF917395:NJJ917395 NTB917395:NTF917395 OCX917395:ODB917395 OMT917395:OMX917395 OWP917395:OWT917395 PGL917395:PGP917395 PQH917395:PQL917395 QAD917395:QAH917395 QJZ917395:QKD917395 QTV917395:QTZ917395 RDR917395:RDV917395 RNN917395:RNR917395 RXJ917395:RXN917395 SHF917395:SHJ917395 SRB917395:SRF917395 TAX917395:TBB917395 TKT917395:TKX917395 TUP917395:TUT917395 UEL917395:UEP917395 UOH917395:UOL917395 UYD917395:UYH917395 VHZ917395:VID917395 VRV917395:VRZ917395 WBR917395:WBV917395 WLN917395:WLR917395 WVJ917395:WVN917395 P982935:T982935 IX982931:JB982931 ST982931:SX982931 ACP982931:ACT982931 AML982931:AMP982931 AWH982931:AWL982931 BGD982931:BGH982931 BPZ982931:BQD982931 BZV982931:BZZ982931 CJR982931:CJV982931 CTN982931:CTR982931 DDJ982931:DDN982931 DNF982931:DNJ982931 DXB982931:DXF982931 EGX982931:EHB982931 EQT982931:EQX982931 FAP982931:FAT982931 FKL982931:FKP982931 FUH982931:FUL982931 GED982931:GEH982931 GNZ982931:GOD982931 GXV982931:GXZ982931 HHR982931:HHV982931 HRN982931:HRR982931 IBJ982931:IBN982931 ILF982931:ILJ982931 IVB982931:IVF982931 JEX982931:JFB982931 JOT982931:JOX982931 JYP982931:JYT982931 KIL982931:KIP982931 KSH982931:KSL982931 LCD982931:LCH982931 LLZ982931:LMD982931 LVV982931:LVZ982931 MFR982931:MFV982931 MPN982931:MPR982931 MZJ982931:MZN982931 NJF982931:NJJ982931 NTB982931:NTF982931 OCX982931:ODB982931 OMT982931:OMX982931 OWP982931:OWT982931 PGL982931:PGP982931 PQH982931:PQL982931 QAD982931:QAH982931 QJZ982931:QKD982931 QTV982931:QTZ982931 RDR982931:RDV982931 RNN982931:RNR982931 RXJ982931:RXN982931 SHF982931:SHJ982931 SRB982931:SRF982931 TAX982931:TBB982931 TKT982931:TKX982931 TUP982931:TUT982931 UEL982931:UEP982931 UOH982931:UOL982931 UYD982931:UYH982931 VHZ982931:VID982931 VRV982931:VRZ982931 WBR982931:WBV982931 WLN982931:WLR982931 WVJ982931:WVN982931 R65392:S65392 IZ65388:JA65388 SV65388:SW65388 ACR65388:ACS65388 AMN65388:AMO65388 AWJ65388:AWK65388 BGF65388:BGG65388 BQB65388:BQC65388 BZX65388:BZY65388 CJT65388:CJU65388 CTP65388:CTQ65388 DDL65388:DDM65388 DNH65388:DNI65388 DXD65388:DXE65388 EGZ65388:EHA65388 EQV65388:EQW65388 FAR65388:FAS65388 FKN65388:FKO65388 FUJ65388:FUK65388 GEF65388:GEG65388 GOB65388:GOC65388 GXX65388:GXY65388 HHT65388:HHU65388 HRP65388:HRQ65388 IBL65388:IBM65388 ILH65388:ILI65388 IVD65388:IVE65388 JEZ65388:JFA65388 JOV65388:JOW65388 JYR65388:JYS65388 KIN65388:KIO65388 KSJ65388:KSK65388 LCF65388:LCG65388 LMB65388:LMC65388 LVX65388:LVY65388 MFT65388:MFU65388 MPP65388:MPQ65388 MZL65388:MZM65388 NJH65388:NJI65388 NTD65388:NTE65388 OCZ65388:ODA65388 OMV65388:OMW65388 OWR65388:OWS65388 PGN65388:PGO65388 PQJ65388:PQK65388 QAF65388:QAG65388 QKB65388:QKC65388 QTX65388:QTY65388 RDT65388:RDU65388 RNP65388:RNQ65388 RXL65388:RXM65388 SHH65388:SHI65388 SRD65388:SRE65388 TAZ65388:TBA65388 TKV65388:TKW65388 TUR65388:TUS65388 UEN65388:UEO65388 UOJ65388:UOK65388 UYF65388:UYG65388 VIB65388:VIC65388 VRX65388:VRY65388 WBT65388:WBU65388 WLP65388:WLQ65388 WVL65388:WVM65388 R130928:S130928 IZ130924:JA130924 SV130924:SW130924 ACR130924:ACS130924 AMN130924:AMO130924 AWJ130924:AWK130924 BGF130924:BGG130924 BQB130924:BQC130924 BZX130924:BZY130924 CJT130924:CJU130924 CTP130924:CTQ130924 DDL130924:DDM130924 DNH130924:DNI130924 DXD130924:DXE130924 EGZ130924:EHA130924 EQV130924:EQW130924 FAR130924:FAS130924 FKN130924:FKO130924 FUJ130924:FUK130924 GEF130924:GEG130924 GOB130924:GOC130924 GXX130924:GXY130924 HHT130924:HHU130924 HRP130924:HRQ130924 IBL130924:IBM130924 ILH130924:ILI130924 IVD130924:IVE130924 JEZ130924:JFA130924 JOV130924:JOW130924 JYR130924:JYS130924 KIN130924:KIO130924 KSJ130924:KSK130924 LCF130924:LCG130924 LMB130924:LMC130924 LVX130924:LVY130924 MFT130924:MFU130924 MPP130924:MPQ130924 MZL130924:MZM130924 NJH130924:NJI130924 NTD130924:NTE130924 OCZ130924:ODA130924 OMV130924:OMW130924 OWR130924:OWS130924 PGN130924:PGO130924 PQJ130924:PQK130924 QAF130924:QAG130924 QKB130924:QKC130924 QTX130924:QTY130924 RDT130924:RDU130924 RNP130924:RNQ130924 RXL130924:RXM130924 SHH130924:SHI130924 SRD130924:SRE130924 TAZ130924:TBA130924 TKV130924:TKW130924 TUR130924:TUS130924 UEN130924:UEO130924 UOJ130924:UOK130924 UYF130924:UYG130924 VIB130924:VIC130924 VRX130924:VRY130924 WBT130924:WBU130924 WLP130924:WLQ130924 WVL130924:WVM130924 R196464:S196464 IZ196460:JA196460 SV196460:SW196460 ACR196460:ACS196460 AMN196460:AMO196460 AWJ196460:AWK196460 BGF196460:BGG196460 BQB196460:BQC196460 BZX196460:BZY196460 CJT196460:CJU196460 CTP196460:CTQ196460 DDL196460:DDM196460 DNH196460:DNI196460 DXD196460:DXE196460 EGZ196460:EHA196460 EQV196460:EQW196460 FAR196460:FAS196460 FKN196460:FKO196460 FUJ196460:FUK196460 GEF196460:GEG196460 GOB196460:GOC196460 GXX196460:GXY196460 HHT196460:HHU196460 HRP196460:HRQ196460 IBL196460:IBM196460 ILH196460:ILI196460 IVD196460:IVE196460 JEZ196460:JFA196460 JOV196460:JOW196460 JYR196460:JYS196460 KIN196460:KIO196460 KSJ196460:KSK196460 LCF196460:LCG196460 LMB196460:LMC196460 LVX196460:LVY196460 MFT196460:MFU196460 MPP196460:MPQ196460 MZL196460:MZM196460 NJH196460:NJI196460 NTD196460:NTE196460 OCZ196460:ODA196460 OMV196460:OMW196460 OWR196460:OWS196460 PGN196460:PGO196460 PQJ196460:PQK196460 QAF196460:QAG196460 QKB196460:QKC196460 QTX196460:QTY196460 RDT196460:RDU196460 RNP196460:RNQ196460 RXL196460:RXM196460 SHH196460:SHI196460 SRD196460:SRE196460 TAZ196460:TBA196460 TKV196460:TKW196460 TUR196460:TUS196460 UEN196460:UEO196460 UOJ196460:UOK196460 UYF196460:UYG196460 VIB196460:VIC196460 VRX196460:VRY196460 WBT196460:WBU196460 WLP196460:WLQ196460 WVL196460:WVM196460 R262000:S262000 IZ261996:JA261996 SV261996:SW261996 ACR261996:ACS261996 AMN261996:AMO261996 AWJ261996:AWK261996 BGF261996:BGG261996 BQB261996:BQC261996 BZX261996:BZY261996 CJT261996:CJU261996 CTP261996:CTQ261996 DDL261996:DDM261996 DNH261996:DNI261996 DXD261996:DXE261996 EGZ261996:EHA261996 EQV261996:EQW261996 FAR261996:FAS261996 FKN261996:FKO261996 FUJ261996:FUK261996 GEF261996:GEG261996 GOB261996:GOC261996 GXX261996:GXY261996 HHT261996:HHU261996 HRP261996:HRQ261996 IBL261996:IBM261996 ILH261996:ILI261996 IVD261996:IVE261996 JEZ261996:JFA261996 JOV261996:JOW261996 JYR261996:JYS261996 KIN261996:KIO261996 KSJ261996:KSK261996 LCF261996:LCG261996 LMB261996:LMC261996 LVX261996:LVY261996 MFT261996:MFU261996 MPP261996:MPQ261996 MZL261996:MZM261996 NJH261996:NJI261996 NTD261996:NTE261996 OCZ261996:ODA261996 OMV261996:OMW261996 OWR261996:OWS261996 PGN261996:PGO261996 PQJ261996:PQK261996 QAF261996:QAG261996 QKB261996:QKC261996 QTX261996:QTY261996 RDT261996:RDU261996 RNP261996:RNQ261996 RXL261996:RXM261996 SHH261996:SHI261996 SRD261996:SRE261996 TAZ261996:TBA261996 TKV261996:TKW261996 TUR261996:TUS261996 UEN261996:UEO261996 UOJ261996:UOK261996 UYF261996:UYG261996 VIB261996:VIC261996 VRX261996:VRY261996 WBT261996:WBU261996 WLP261996:WLQ261996 WVL261996:WVM261996 R327536:S327536 IZ327532:JA327532 SV327532:SW327532 ACR327532:ACS327532 AMN327532:AMO327532 AWJ327532:AWK327532 BGF327532:BGG327532 BQB327532:BQC327532 BZX327532:BZY327532 CJT327532:CJU327532 CTP327532:CTQ327532 DDL327532:DDM327532 DNH327532:DNI327532 DXD327532:DXE327532 EGZ327532:EHA327532 EQV327532:EQW327532 FAR327532:FAS327532 FKN327532:FKO327532 FUJ327532:FUK327532 GEF327532:GEG327532 GOB327532:GOC327532 GXX327532:GXY327532 HHT327532:HHU327532 HRP327532:HRQ327532 IBL327532:IBM327532 ILH327532:ILI327532 IVD327532:IVE327532 JEZ327532:JFA327532 JOV327532:JOW327532 JYR327532:JYS327532 KIN327532:KIO327532 KSJ327532:KSK327532 LCF327532:LCG327532 LMB327532:LMC327532 LVX327532:LVY327532 MFT327532:MFU327532 MPP327532:MPQ327532 MZL327532:MZM327532 NJH327532:NJI327532 NTD327532:NTE327532 OCZ327532:ODA327532 OMV327532:OMW327532 OWR327532:OWS327532 PGN327532:PGO327532 PQJ327532:PQK327532 QAF327532:QAG327532 QKB327532:QKC327532 QTX327532:QTY327532 RDT327532:RDU327532 RNP327532:RNQ327532 RXL327532:RXM327532 SHH327532:SHI327532 SRD327532:SRE327532 TAZ327532:TBA327532 TKV327532:TKW327532 TUR327532:TUS327532 UEN327532:UEO327532 UOJ327532:UOK327532 UYF327532:UYG327532 VIB327532:VIC327532 VRX327532:VRY327532 WBT327532:WBU327532 WLP327532:WLQ327532 WVL327532:WVM327532 R393072:S393072 IZ393068:JA393068 SV393068:SW393068 ACR393068:ACS393068 AMN393068:AMO393068 AWJ393068:AWK393068 BGF393068:BGG393068 BQB393068:BQC393068 BZX393068:BZY393068 CJT393068:CJU393068 CTP393068:CTQ393068 DDL393068:DDM393068 DNH393068:DNI393068 DXD393068:DXE393068 EGZ393068:EHA393068 EQV393068:EQW393068 FAR393068:FAS393068 FKN393068:FKO393068 FUJ393068:FUK393068 GEF393068:GEG393068 GOB393068:GOC393068 GXX393068:GXY393068 HHT393068:HHU393068 HRP393068:HRQ393068 IBL393068:IBM393068 ILH393068:ILI393068 IVD393068:IVE393068 JEZ393068:JFA393068 JOV393068:JOW393068 JYR393068:JYS393068 KIN393068:KIO393068 KSJ393068:KSK393068 LCF393068:LCG393068 LMB393068:LMC393068 LVX393068:LVY393068 MFT393068:MFU393068 MPP393068:MPQ393068 MZL393068:MZM393068 NJH393068:NJI393068 NTD393068:NTE393068 OCZ393068:ODA393068 OMV393068:OMW393068 OWR393068:OWS393068 PGN393068:PGO393068 PQJ393068:PQK393068 QAF393068:QAG393068 QKB393068:QKC393068 QTX393068:QTY393068 RDT393068:RDU393068 RNP393068:RNQ393068 RXL393068:RXM393068 SHH393068:SHI393068 SRD393068:SRE393068 TAZ393068:TBA393068 TKV393068:TKW393068 TUR393068:TUS393068 UEN393068:UEO393068 UOJ393068:UOK393068 UYF393068:UYG393068 VIB393068:VIC393068 VRX393068:VRY393068 WBT393068:WBU393068 WLP393068:WLQ393068 WVL393068:WVM393068 R458608:S458608 IZ458604:JA458604 SV458604:SW458604 ACR458604:ACS458604 AMN458604:AMO458604 AWJ458604:AWK458604 BGF458604:BGG458604 BQB458604:BQC458604 BZX458604:BZY458604 CJT458604:CJU458604 CTP458604:CTQ458604 DDL458604:DDM458604 DNH458604:DNI458604 DXD458604:DXE458604 EGZ458604:EHA458604 EQV458604:EQW458604 FAR458604:FAS458604 FKN458604:FKO458604 FUJ458604:FUK458604 GEF458604:GEG458604 GOB458604:GOC458604 GXX458604:GXY458604 HHT458604:HHU458604 HRP458604:HRQ458604 IBL458604:IBM458604 ILH458604:ILI458604 IVD458604:IVE458604 JEZ458604:JFA458604 JOV458604:JOW458604 JYR458604:JYS458604 KIN458604:KIO458604 KSJ458604:KSK458604 LCF458604:LCG458604 LMB458604:LMC458604 LVX458604:LVY458604 MFT458604:MFU458604 MPP458604:MPQ458604 MZL458604:MZM458604 NJH458604:NJI458604 NTD458604:NTE458604 OCZ458604:ODA458604 OMV458604:OMW458604 OWR458604:OWS458604 PGN458604:PGO458604 PQJ458604:PQK458604 QAF458604:QAG458604 QKB458604:QKC458604 QTX458604:QTY458604 RDT458604:RDU458604 RNP458604:RNQ458604 RXL458604:RXM458604 SHH458604:SHI458604 SRD458604:SRE458604 TAZ458604:TBA458604 TKV458604:TKW458604 TUR458604:TUS458604 UEN458604:UEO458604 UOJ458604:UOK458604 UYF458604:UYG458604 VIB458604:VIC458604 VRX458604:VRY458604 WBT458604:WBU458604 WLP458604:WLQ458604 WVL458604:WVM458604 R524144:S524144 IZ524140:JA524140 SV524140:SW524140 ACR524140:ACS524140 AMN524140:AMO524140 AWJ524140:AWK524140 BGF524140:BGG524140 BQB524140:BQC524140 BZX524140:BZY524140 CJT524140:CJU524140 CTP524140:CTQ524140 DDL524140:DDM524140 DNH524140:DNI524140 DXD524140:DXE524140 EGZ524140:EHA524140 EQV524140:EQW524140 FAR524140:FAS524140 FKN524140:FKO524140 FUJ524140:FUK524140 GEF524140:GEG524140 GOB524140:GOC524140 GXX524140:GXY524140 HHT524140:HHU524140 HRP524140:HRQ524140 IBL524140:IBM524140 ILH524140:ILI524140 IVD524140:IVE524140 JEZ524140:JFA524140 JOV524140:JOW524140 JYR524140:JYS524140 KIN524140:KIO524140 KSJ524140:KSK524140 LCF524140:LCG524140 LMB524140:LMC524140 LVX524140:LVY524140 MFT524140:MFU524140 MPP524140:MPQ524140 MZL524140:MZM524140 NJH524140:NJI524140 NTD524140:NTE524140 OCZ524140:ODA524140 OMV524140:OMW524140 OWR524140:OWS524140 PGN524140:PGO524140 PQJ524140:PQK524140 QAF524140:QAG524140 QKB524140:QKC524140 QTX524140:QTY524140 RDT524140:RDU524140 RNP524140:RNQ524140 RXL524140:RXM524140 SHH524140:SHI524140 SRD524140:SRE524140 TAZ524140:TBA524140 TKV524140:TKW524140 TUR524140:TUS524140 UEN524140:UEO524140 UOJ524140:UOK524140 UYF524140:UYG524140 VIB524140:VIC524140 VRX524140:VRY524140 WBT524140:WBU524140 WLP524140:WLQ524140 WVL524140:WVM524140 R589680:S589680 IZ589676:JA589676 SV589676:SW589676 ACR589676:ACS589676 AMN589676:AMO589676 AWJ589676:AWK589676 BGF589676:BGG589676 BQB589676:BQC589676 BZX589676:BZY589676 CJT589676:CJU589676 CTP589676:CTQ589676 DDL589676:DDM589676 DNH589676:DNI589676 DXD589676:DXE589676 EGZ589676:EHA589676 EQV589676:EQW589676 FAR589676:FAS589676 FKN589676:FKO589676 FUJ589676:FUK589676 GEF589676:GEG589676 GOB589676:GOC589676 GXX589676:GXY589676 HHT589676:HHU589676 HRP589676:HRQ589676 IBL589676:IBM589676 ILH589676:ILI589676 IVD589676:IVE589676 JEZ589676:JFA589676 JOV589676:JOW589676 JYR589676:JYS589676 KIN589676:KIO589676 KSJ589676:KSK589676 LCF589676:LCG589676 LMB589676:LMC589676 LVX589676:LVY589676 MFT589676:MFU589676 MPP589676:MPQ589676 MZL589676:MZM589676 NJH589676:NJI589676 NTD589676:NTE589676 OCZ589676:ODA589676 OMV589676:OMW589676 OWR589676:OWS589676 PGN589676:PGO589676 PQJ589676:PQK589676 QAF589676:QAG589676 QKB589676:QKC589676 QTX589676:QTY589676 RDT589676:RDU589676 RNP589676:RNQ589676 RXL589676:RXM589676 SHH589676:SHI589676 SRD589676:SRE589676 TAZ589676:TBA589676 TKV589676:TKW589676 TUR589676:TUS589676 UEN589676:UEO589676 UOJ589676:UOK589676 UYF589676:UYG589676 VIB589676:VIC589676 VRX589676:VRY589676 WBT589676:WBU589676 WLP589676:WLQ589676 WVL589676:WVM589676 R655216:S655216 IZ655212:JA655212 SV655212:SW655212 ACR655212:ACS655212 AMN655212:AMO655212 AWJ655212:AWK655212 BGF655212:BGG655212 BQB655212:BQC655212 BZX655212:BZY655212 CJT655212:CJU655212 CTP655212:CTQ655212 DDL655212:DDM655212 DNH655212:DNI655212 DXD655212:DXE655212 EGZ655212:EHA655212 EQV655212:EQW655212 FAR655212:FAS655212 FKN655212:FKO655212 FUJ655212:FUK655212 GEF655212:GEG655212 GOB655212:GOC655212 GXX655212:GXY655212 HHT655212:HHU655212 HRP655212:HRQ655212 IBL655212:IBM655212 ILH655212:ILI655212 IVD655212:IVE655212 JEZ655212:JFA655212 JOV655212:JOW655212 JYR655212:JYS655212 KIN655212:KIO655212 KSJ655212:KSK655212 LCF655212:LCG655212 LMB655212:LMC655212 LVX655212:LVY655212 MFT655212:MFU655212 MPP655212:MPQ655212 MZL655212:MZM655212 NJH655212:NJI655212 NTD655212:NTE655212 OCZ655212:ODA655212 OMV655212:OMW655212 OWR655212:OWS655212 PGN655212:PGO655212 PQJ655212:PQK655212 QAF655212:QAG655212 QKB655212:QKC655212 QTX655212:QTY655212 RDT655212:RDU655212 RNP655212:RNQ655212 RXL655212:RXM655212 SHH655212:SHI655212 SRD655212:SRE655212 TAZ655212:TBA655212 TKV655212:TKW655212 TUR655212:TUS655212 UEN655212:UEO655212 UOJ655212:UOK655212 UYF655212:UYG655212 VIB655212:VIC655212 VRX655212:VRY655212 WBT655212:WBU655212 WLP655212:WLQ655212 WVL655212:WVM655212 R720752:S720752 IZ720748:JA720748 SV720748:SW720748 ACR720748:ACS720748 AMN720748:AMO720748 AWJ720748:AWK720748 BGF720748:BGG720748 BQB720748:BQC720748 BZX720748:BZY720748 CJT720748:CJU720748 CTP720748:CTQ720748 DDL720748:DDM720748 DNH720748:DNI720748 DXD720748:DXE720748 EGZ720748:EHA720748 EQV720748:EQW720748 FAR720748:FAS720748 FKN720748:FKO720748 FUJ720748:FUK720748 GEF720748:GEG720748 GOB720748:GOC720748 GXX720748:GXY720748 HHT720748:HHU720748 HRP720748:HRQ720748 IBL720748:IBM720748 ILH720748:ILI720748 IVD720748:IVE720748 JEZ720748:JFA720748 JOV720748:JOW720748 JYR720748:JYS720748 KIN720748:KIO720748 KSJ720748:KSK720748 LCF720748:LCG720748 LMB720748:LMC720748 LVX720748:LVY720748 MFT720748:MFU720748 MPP720748:MPQ720748 MZL720748:MZM720748 NJH720748:NJI720748 NTD720748:NTE720748 OCZ720748:ODA720748 OMV720748:OMW720748 OWR720748:OWS720748 PGN720748:PGO720748 PQJ720748:PQK720748 QAF720748:QAG720748 QKB720748:QKC720748 QTX720748:QTY720748 RDT720748:RDU720748 RNP720748:RNQ720748 RXL720748:RXM720748 SHH720748:SHI720748 SRD720748:SRE720748 TAZ720748:TBA720748 TKV720748:TKW720748 TUR720748:TUS720748 UEN720748:UEO720748 UOJ720748:UOK720748 UYF720748:UYG720748 VIB720748:VIC720748 VRX720748:VRY720748 WBT720748:WBU720748 WLP720748:WLQ720748 WVL720748:WVM720748 R786288:S786288 IZ786284:JA786284 SV786284:SW786284 ACR786284:ACS786284 AMN786284:AMO786284 AWJ786284:AWK786284 BGF786284:BGG786284 BQB786284:BQC786284 BZX786284:BZY786284 CJT786284:CJU786284 CTP786284:CTQ786284 DDL786284:DDM786284 DNH786284:DNI786284 DXD786284:DXE786284 EGZ786284:EHA786284 EQV786284:EQW786284 FAR786284:FAS786284 FKN786284:FKO786284 FUJ786284:FUK786284 GEF786284:GEG786284 GOB786284:GOC786284 GXX786284:GXY786284 HHT786284:HHU786284 HRP786284:HRQ786284 IBL786284:IBM786284 ILH786284:ILI786284 IVD786284:IVE786284 JEZ786284:JFA786284 JOV786284:JOW786284 JYR786284:JYS786284 KIN786284:KIO786284 KSJ786284:KSK786284 LCF786284:LCG786284 LMB786284:LMC786284 LVX786284:LVY786284 MFT786284:MFU786284 MPP786284:MPQ786284 MZL786284:MZM786284 NJH786284:NJI786284 NTD786284:NTE786284 OCZ786284:ODA786284 OMV786284:OMW786284 OWR786284:OWS786284 PGN786284:PGO786284 PQJ786284:PQK786284 QAF786284:QAG786284 QKB786284:QKC786284 QTX786284:QTY786284 RDT786284:RDU786284 RNP786284:RNQ786284 RXL786284:RXM786284 SHH786284:SHI786284 SRD786284:SRE786284 TAZ786284:TBA786284 TKV786284:TKW786284 TUR786284:TUS786284 UEN786284:UEO786284 UOJ786284:UOK786284 UYF786284:UYG786284 VIB786284:VIC786284 VRX786284:VRY786284 WBT786284:WBU786284 WLP786284:WLQ786284 WVL786284:WVM786284 R851824:S851824 IZ851820:JA851820 SV851820:SW851820 ACR851820:ACS851820 AMN851820:AMO851820 AWJ851820:AWK851820 BGF851820:BGG851820 BQB851820:BQC851820 BZX851820:BZY851820 CJT851820:CJU851820 CTP851820:CTQ851820 DDL851820:DDM851820 DNH851820:DNI851820 DXD851820:DXE851820 EGZ851820:EHA851820 EQV851820:EQW851820 FAR851820:FAS851820 FKN851820:FKO851820 FUJ851820:FUK851820 GEF851820:GEG851820 GOB851820:GOC851820 GXX851820:GXY851820 HHT851820:HHU851820 HRP851820:HRQ851820 IBL851820:IBM851820 ILH851820:ILI851820 IVD851820:IVE851820 JEZ851820:JFA851820 JOV851820:JOW851820 JYR851820:JYS851820 KIN851820:KIO851820 KSJ851820:KSK851820 LCF851820:LCG851820 LMB851820:LMC851820 LVX851820:LVY851820 MFT851820:MFU851820 MPP851820:MPQ851820 MZL851820:MZM851820 NJH851820:NJI851820 NTD851820:NTE851820 OCZ851820:ODA851820 OMV851820:OMW851820 OWR851820:OWS851820 PGN851820:PGO851820 PQJ851820:PQK851820 QAF851820:QAG851820 QKB851820:QKC851820 QTX851820:QTY851820 RDT851820:RDU851820 RNP851820:RNQ851820 RXL851820:RXM851820 SHH851820:SHI851820 SRD851820:SRE851820 TAZ851820:TBA851820 TKV851820:TKW851820 TUR851820:TUS851820 UEN851820:UEO851820 UOJ851820:UOK851820 UYF851820:UYG851820 VIB851820:VIC851820 VRX851820:VRY851820 WBT851820:WBU851820 WLP851820:WLQ851820 WVL851820:WVM851820 R917360:S917360 IZ917356:JA917356 SV917356:SW917356 ACR917356:ACS917356 AMN917356:AMO917356 AWJ917356:AWK917356 BGF917356:BGG917356 BQB917356:BQC917356 BZX917356:BZY917356 CJT917356:CJU917356 CTP917356:CTQ917356 DDL917356:DDM917356 DNH917356:DNI917356 DXD917356:DXE917356 EGZ917356:EHA917356 EQV917356:EQW917356 FAR917356:FAS917356 FKN917356:FKO917356 FUJ917356:FUK917356 GEF917356:GEG917356 GOB917356:GOC917356 GXX917356:GXY917356 HHT917356:HHU917356 HRP917356:HRQ917356 IBL917356:IBM917356 ILH917356:ILI917356 IVD917356:IVE917356 JEZ917356:JFA917356 JOV917356:JOW917356 JYR917356:JYS917356 KIN917356:KIO917356 KSJ917356:KSK917356 LCF917356:LCG917356 LMB917356:LMC917356 LVX917356:LVY917356 MFT917356:MFU917356 MPP917356:MPQ917356 MZL917356:MZM917356 NJH917356:NJI917356 NTD917356:NTE917356 OCZ917356:ODA917356 OMV917356:OMW917356 OWR917356:OWS917356 PGN917356:PGO917356 PQJ917356:PQK917356 QAF917356:QAG917356 QKB917356:QKC917356 QTX917356:QTY917356 RDT917356:RDU917356 RNP917356:RNQ917356 RXL917356:RXM917356 SHH917356:SHI917356 SRD917356:SRE917356 TAZ917356:TBA917356 TKV917356:TKW917356 TUR917356:TUS917356 UEN917356:UEO917356 UOJ917356:UOK917356 UYF917356:UYG917356 VIB917356:VIC917356 VRX917356:VRY917356 WBT917356:WBU917356 WLP917356:WLQ917356 WVL917356:WVM917356 R982896:S982896 IZ982892:JA982892 SV982892:SW982892 ACR982892:ACS982892 AMN982892:AMO982892 AWJ982892:AWK982892 BGF982892:BGG982892 BQB982892:BQC982892 BZX982892:BZY982892 CJT982892:CJU982892 CTP982892:CTQ982892 DDL982892:DDM982892 DNH982892:DNI982892 DXD982892:DXE982892 EGZ982892:EHA982892 EQV982892:EQW982892 FAR982892:FAS982892 FKN982892:FKO982892 FUJ982892:FUK982892 GEF982892:GEG982892 GOB982892:GOC982892 GXX982892:GXY982892 HHT982892:HHU982892 HRP982892:HRQ982892 IBL982892:IBM982892 ILH982892:ILI982892 IVD982892:IVE982892 JEZ982892:JFA982892 JOV982892:JOW982892 JYR982892:JYS982892 KIN982892:KIO982892 KSJ982892:KSK982892 LCF982892:LCG982892 LMB982892:LMC982892 LVX982892:LVY982892 MFT982892:MFU982892 MPP982892:MPQ982892 MZL982892:MZM982892 NJH982892:NJI982892 NTD982892:NTE982892 OCZ982892:ODA982892 OMV982892:OMW982892 OWR982892:OWS982892 PGN982892:PGO982892 PQJ982892:PQK982892 QAF982892:QAG982892 QKB982892:QKC982892 QTX982892:QTY982892 RDT982892:RDU982892 RNP982892:RNQ982892 RXL982892:RXM982892 SHH982892:SHI982892 SRD982892:SRE982892 TAZ982892:TBA982892 TKV982892:TKW982892 TUR982892:TUS982892 UEN982892:UEO982892 UOJ982892:UOK982892 UYF982892:UYG982892 VIB982892:VIC982892 VRX982892:VRY982892 WBT982892:WBU982892 WLP982892:WLQ982892 WVL982892:WVM982892" xr:uid="{0307291B-64B7-45FE-BF79-3173D22E7231}">
      <formula1>vfestado</formula1>
    </dataValidation>
    <dataValidation type="list" allowBlank="1" showInputMessage="1" showErrorMessage="1" sqref="WVI982931 O65431 IW65427 SS65427 ACO65427 AMK65427 AWG65427 BGC65427 BPY65427 BZU65427 CJQ65427 CTM65427 DDI65427 DNE65427 DXA65427 EGW65427 EQS65427 FAO65427 FKK65427 FUG65427 GEC65427 GNY65427 GXU65427 HHQ65427 HRM65427 IBI65427 ILE65427 IVA65427 JEW65427 JOS65427 JYO65427 KIK65427 KSG65427 LCC65427 LLY65427 LVU65427 MFQ65427 MPM65427 MZI65427 NJE65427 NTA65427 OCW65427 OMS65427 OWO65427 PGK65427 PQG65427 QAC65427 QJY65427 QTU65427 RDQ65427 RNM65427 RXI65427 SHE65427 SRA65427 TAW65427 TKS65427 TUO65427 UEK65427 UOG65427 UYC65427 VHY65427 VRU65427 WBQ65427 WLM65427 WVI65427 O130967 IW130963 SS130963 ACO130963 AMK130963 AWG130963 BGC130963 BPY130963 BZU130963 CJQ130963 CTM130963 DDI130963 DNE130963 DXA130963 EGW130963 EQS130963 FAO130963 FKK130963 FUG130963 GEC130963 GNY130963 GXU130963 HHQ130963 HRM130963 IBI130963 ILE130963 IVA130963 JEW130963 JOS130963 JYO130963 KIK130963 KSG130963 LCC130963 LLY130963 LVU130963 MFQ130963 MPM130963 MZI130963 NJE130963 NTA130963 OCW130963 OMS130963 OWO130963 PGK130963 PQG130963 QAC130963 QJY130963 QTU130963 RDQ130963 RNM130963 RXI130963 SHE130963 SRA130963 TAW130963 TKS130963 TUO130963 UEK130963 UOG130963 UYC130963 VHY130963 VRU130963 WBQ130963 WLM130963 WVI130963 O196503 IW196499 SS196499 ACO196499 AMK196499 AWG196499 BGC196499 BPY196499 BZU196499 CJQ196499 CTM196499 DDI196499 DNE196499 DXA196499 EGW196499 EQS196499 FAO196499 FKK196499 FUG196499 GEC196499 GNY196499 GXU196499 HHQ196499 HRM196499 IBI196499 ILE196499 IVA196499 JEW196499 JOS196499 JYO196499 KIK196499 KSG196499 LCC196499 LLY196499 LVU196499 MFQ196499 MPM196499 MZI196499 NJE196499 NTA196499 OCW196499 OMS196499 OWO196499 PGK196499 PQG196499 QAC196499 QJY196499 QTU196499 RDQ196499 RNM196499 RXI196499 SHE196499 SRA196499 TAW196499 TKS196499 TUO196499 UEK196499 UOG196499 UYC196499 VHY196499 VRU196499 WBQ196499 WLM196499 WVI196499 O262039 IW262035 SS262035 ACO262035 AMK262035 AWG262035 BGC262035 BPY262035 BZU262035 CJQ262035 CTM262035 DDI262035 DNE262035 DXA262035 EGW262035 EQS262035 FAO262035 FKK262035 FUG262035 GEC262035 GNY262035 GXU262035 HHQ262035 HRM262035 IBI262035 ILE262035 IVA262035 JEW262035 JOS262035 JYO262035 KIK262035 KSG262035 LCC262035 LLY262035 LVU262035 MFQ262035 MPM262035 MZI262035 NJE262035 NTA262035 OCW262035 OMS262035 OWO262035 PGK262035 PQG262035 QAC262035 QJY262035 QTU262035 RDQ262035 RNM262035 RXI262035 SHE262035 SRA262035 TAW262035 TKS262035 TUO262035 UEK262035 UOG262035 UYC262035 VHY262035 VRU262035 WBQ262035 WLM262035 WVI262035 O327575 IW327571 SS327571 ACO327571 AMK327571 AWG327571 BGC327571 BPY327571 BZU327571 CJQ327571 CTM327571 DDI327571 DNE327571 DXA327571 EGW327571 EQS327571 FAO327571 FKK327571 FUG327571 GEC327571 GNY327571 GXU327571 HHQ327571 HRM327571 IBI327571 ILE327571 IVA327571 JEW327571 JOS327571 JYO327571 KIK327571 KSG327571 LCC327571 LLY327571 LVU327571 MFQ327571 MPM327571 MZI327571 NJE327571 NTA327571 OCW327571 OMS327571 OWO327571 PGK327571 PQG327571 QAC327571 QJY327571 QTU327571 RDQ327571 RNM327571 RXI327571 SHE327571 SRA327571 TAW327571 TKS327571 TUO327571 UEK327571 UOG327571 UYC327571 VHY327571 VRU327571 WBQ327571 WLM327571 WVI327571 O393111 IW393107 SS393107 ACO393107 AMK393107 AWG393107 BGC393107 BPY393107 BZU393107 CJQ393107 CTM393107 DDI393107 DNE393107 DXA393107 EGW393107 EQS393107 FAO393107 FKK393107 FUG393107 GEC393107 GNY393107 GXU393107 HHQ393107 HRM393107 IBI393107 ILE393107 IVA393107 JEW393107 JOS393107 JYO393107 KIK393107 KSG393107 LCC393107 LLY393107 LVU393107 MFQ393107 MPM393107 MZI393107 NJE393107 NTA393107 OCW393107 OMS393107 OWO393107 PGK393107 PQG393107 QAC393107 QJY393107 QTU393107 RDQ393107 RNM393107 RXI393107 SHE393107 SRA393107 TAW393107 TKS393107 TUO393107 UEK393107 UOG393107 UYC393107 VHY393107 VRU393107 WBQ393107 WLM393107 WVI393107 O458647 IW458643 SS458643 ACO458643 AMK458643 AWG458643 BGC458643 BPY458643 BZU458643 CJQ458643 CTM458643 DDI458643 DNE458643 DXA458643 EGW458643 EQS458643 FAO458643 FKK458643 FUG458643 GEC458643 GNY458643 GXU458643 HHQ458643 HRM458643 IBI458643 ILE458643 IVA458643 JEW458643 JOS458643 JYO458643 KIK458643 KSG458643 LCC458643 LLY458643 LVU458643 MFQ458643 MPM458643 MZI458643 NJE458643 NTA458643 OCW458643 OMS458643 OWO458643 PGK458643 PQG458643 QAC458643 QJY458643 QTU458643 RDQ458643 RNM458643 RXI458643 SHE458643 SRA458643 TAW458643 TKS458643 TUO458643 UEK458643 UOG458643 UYC458643 VHY458643 VRU458643 WBQ458643 WLM458643 WVI458643 O524183 IW524179 SS524179 ACO524179 AMK524179 AWG524179 BGC524179 BPY524179 BZU524179 CJQ524179 CTM524179 DDI524179 DNE524179 DXA524179 EGW524179 EQS524179 FAO524179 FKK524179 FUG524179 GEC524179 GNY524179 GXU524179 HHQ524179 HRM524179 IBI524179 ILE524179 IVA524179 JEW524179 JOS524179 JYO524179 KIK524179 KSG524179 LCC524179 LLY524179 LVU524179 MFQ524179 MPM524179 MZI524179 NJE524179 NTA524179 OCW524179 OMS524179 OWO524179 PGK524179 PQG524179 QAC524179 QJY524179 QTU524179 RDQ524179 RNM524179 RXI524179 SHE524179 SRA524179 TAW524179 TKS524179 TUO524179 UEK524179 UOG524179 UYC524179 VHY524179 VRU524179 WBQ524179 WLM524179 WVI524179 O589719 IW589715 SS589715 ACO589715 AMK589715 AWG589715 BGC589715 BPY589715 BZU589715 CJQ589715 CTM589715 DDI589715 DNE589715 DXA589715 EGW589715 EQS589715 FAO589715 FKK589715 FUG589715 GEC589715 GNY589715 GXU589715 HHQ589715 HRM589715 IBI589715 ILE589715 IVA589715 JEW589715 JOS589715 JYO589715 KIK589715 KSG589715 LCC589715 LLY589715 LVU589715 MFQ589715 MPM589715 MZI589715 NJE589715 NTA589715 OCW589715 OMS589715 OWO589715 PGK589715 PQG589715 QAC589715 QJY589715 QTU589715 RDQ589715 RNM589715 RXI589715 SHE589715 SRA589715 TAW589715 TKS589715 TUO589715 UEK589715 UOG589715 UYC589715 VHY589715 VRU589715 WBQ589715 WLM589715 WVI589715 O655255 IW655251 SS655251 ACO655251 AMK655251 AWG655251 BGC655251 BPY655251 BZU655251 CJQ655251 CTM655251 DDI655251 DNE655251 DXA655251 EGW655251 EQS655251 FAO655251 FKK655251 FUG655251 GEC655251 GNY655251 GXU655251 HHQ655251 HRM655251 IBI655251 ILE655251 IVA655251 JEW655251 JOS655251 JYO655251 KIK655251 KSG655251 LCC655251 LLY655251 LVU655251 MFQ655251 MPM655251 MZI655251 NJE655251 NTA655251 OCW655251 OMS655251 OWO655251 PGK655251 PQG655251 QAC655251 QJY655251 QTU655251 RDQ655251 RNM655251 RXI655251 SHE655251 SRA655251 TAW655251 TKS655251 TUO655251 UEK655251 UOG655251 UYC655251 VHY655251 VRU655251 WBQ655251 WLM655251 WVI655251 O720791 IW720787 SS720787 ACO720787 AMK720787 AWG720787 BGC720787 BPY720787 BZU720787 CJQ720787 CTM720787 DDI720787 DNE720787 DXA720787 EGW720787 EQS720787 FAO720787 FKK720787 FUG720787 GEC720787 GNY720787 GXU720787 HHQ720787 HRM720787 IBI720787 ILE720787 IVA720787 JEW720787 JOS720787 JYO720787 KIK720787 KSG720787 LCC720787 LLY720787 LVU720787 MFQ720787 MPM720787 MZI720787 NJE720787 NTA720787 OCW720787 OMS720787 OWO720787 PGK720787 PQG720787 QAC720787 QJY720787 QTU720787 RDQ720787 RNM720787 RXI720787 SHE720787 SRA720787 TAW720787 TKS720787 TUO720787 UEK720787 UOG720787 UYC720787 VHY720787 VRU720787 WBQ720787 WLM720787 WVI720787 O786327 IW786323 SS786323 ACO786323 AMK786323 AWG786323 BGC786323 BPY786323 BZU786323 CJQ786323 CTM786323 DDI786323 DNE786323 DXA786323 EGW786323 EQS786323 FAO786323 FKK786323 FUG786323 GEC786323 GNY786323 GXU786323 HHQ786323 HRM786323 IBI786323 ILE786323 IVA786323 JEW786323 JOS786323 JYO786323 KIK786323 KSG786323 LCC786323 LLY786323 LVU786323 MFQ786323 MPM786323 MZI786323 NJE786323 NTA786323 OCW786323 OMS786323 OWO786323 PGK786323 PQG786323 QAC786323 QJY786323 QTU786323 RDQ786323 RNM786323 RXI786323 SHE786323 SRA786323 TAW786323 TKS786323 TUO786323 UEK786323 UOG786323 UYC786323 VHY786323 VRU786323 WBQ786323 WLM786323 WVI786323 O851863 IW851859 SS851859 ACO851859 AMK851859 AWG851859 BGC851859 BPY851859 BZU851859 CJQ851859 CTM851859 DDI851859 DNE851859 DXA851859 EGW851859 EQS851859 FAO851859 FKK851859 FUG851859 GEC851859 GNY851859 GXU851859 HHQ851859 HRM851859 IBI851859 ILE851859 IVA851859 JEW851859 JOS851859 JYO851859 KIK851859 KSG851859 LCC851859 LLY851859 LVU851859 MFQ851859 MPM851859 MZI851859 NJE851859 NTA851859 OCW851859 OMS851859 OWO851859 PGK851859 PQG851859 QAC851859 QJY851859 QTU851859 RDQ851859 RNM851859 RXI851859 SHE851859 SRA851859 TAW851859 TKS851859 TUO851859 UEK851859 UOG851859 UYC851859 VHY851859 VRU851859 WBQ851859 WLM851859 WVI851859 O917399 IW917395 SS917395 ACO917395 AMK917395 AWG917395 BGC917395 BPY917395 BZU917395 CJQ917395 CTM917395 DDI917395 DNE917395 DXA917395 EGW917395 EQS917395 FAO917395 FKK917395 FUG917395 GEC917395 GNY917395 GXU917395 HHQ917395 HRM917395 IBI917395 ILE917395 IVA917395 JEW917395 JOS917395 JYO917395 KIK917395 KSG917395 LCC917395 LLY917395 LVU917395 MFQ917395 MPM917395 MZI917395 NJE917395 NTA917395 OCW917395 OMS917395 OWO917395 PGK917395 PQG917395 QAC917395 QJY917395 QTU917395 RDQ917395 RNM917395 RXI917395 SHE917395 SRA917395 TAW917395 TKS917395 TUO917395 UEK917395 UOG917395 UYC917395 VHY917395 VRU917395 WBQ917395 WLM917395 WVI917395 O982935 IW982931 SS982931 ACO982931 AMK982931 AWG982931 BGC982931 BPY982931 BZU982931 CJQ982931 CTM982931 DDI982931 DNE982931 DXA982931 EGW982931 EQS982931 FAO982931 FKK982931 FUG982931 GEC982931 GNY982931 GXU982931 HHQ982931 HRM982931 IBI982931 ILE982931 IVA982931 JEW982931 JOS982931 JYO982931 KIK982931 KSG982931 LCC982931 LLY982931 LVU982931 MFQ982931 MPM982931 MZI982931 NJE982931 NTA982931 OCW982931 OMS982931 OWO982931 PGK982931 PQG982931 QAC982931 QJY982931 QTU982931 RDQ982931 RNM982931 RXI982931 SHE982931 SRA982931 TAW982931 TKS982931 TUO982931 UEK982931 UOG982931 UYC982931 VHY982931 VRU982931 WBQ982931 WLM982931" xr:uid="{1E0A14A6-B61A-44CF-8537-5C461D831372}">
      <formula1>vf</formula1>
    </dataValidation>
    <dataValidation type="list" allowBlank="1" showInputMessage="1" showErrorMessage="1" sqref="WVF982931 L65431 IT65427 SP65427 ACL65427 AMH65427 AWD65427 BFZ65427 BPV65427 BZR65427 CJN65427 CTJ65427 DDF65427 DNB65427 DWX65427 EGT65427 EQP65427 FAL65427 FKH65427 FUD65427 GDZ65427 GNV65427 GXR65427 HHN65427 HRJ65427 IBF65427 ILB65427 IUX65427 JET65427 JOP65427 JYL65427 KIH65427 KSD65427 LBZ65427 LLV65427 LVR65427 MFN65427 MPJ65427 MZF65427 NJB65427 NSX65427 OCT65427 OMP65427 OWL65427 PGH65427 PQD65427 PZZ65427 QJV65427 QTR65427 RDN65427 RNJ65427 RXF65427 SHB65427 SQX65427 TAT65427 TKP65427 TUL65427 UEH65427 UOD65427 UXZ65427 VHV65427 VRR65427 WBN65427 WLJ65427 WVF65427 L130967 IT130963 SP130963 ACL130963 AMH130963 AWD130963 BFZ130963 BPV130963 BZR130963 CJN130963 CTJ130963 DDF130963 DNB130963 DWX130963 EGT130963 EQP130963 FAL130963 FKH130963 FUD130963 GDZ130963 GNV130963 GXR130963 HHN130963 HRJ130963 IBF130963 ILB130963 IUX130963 JET130963 JOP130963 JYL130963 KIH130963 KSD130963 LBZ130963 LLV130963 LVR130963 MFN130963 MPJ130963 MZF130963 NJB130963 NSX130963 OCT130963 OMP130963 OWL130963 PGH130963 PQD130963 PZZ130963 QJV130963 QTR130963 RDN130963 RNJ130963 RXF130963 SHB130963 SQX130963 TAT130963 TKP130963 TUL130963 UEH130963 UOD130963 UXZ130963 VHV130963 VRR130963 WBN130963 WLJ130963 WVF130963 L196503 IT196499 SP196499 ACL196499 AMH196499 AWD196499 BFZ196499 BPV196499 BZR196499 CJN196499 CTJ196499 DDF196499 DNB196499 DWX196499 EGT196499 EQP196499 FAL196499 FKH196499 FUD196499 GDZ196499 GNV196499 GXR196499 HHN196499 HRJ196499 IBF196499 ILB196499 IUX196499 JET196499 JOP196499 JYL196499 KIH196499 KSD196499 LBZ196499 LLV196499 LVR196499 MFN196499 MPJ196499 MZF196499 NJB196499 NSX196499 OCT196499 OMP196499 OWL196499 PGH196499 PQD196499 PZZ196499 QJV196499 QTR196499 RDN196499 RNJ196499 RXF196499 SHB196499 SQX196499 TAT196499 TKP196499 TUL196499 UEH196499 UOD196499 UXZ196499 VHV196499 VRR196499 WBN196499 WLJ196499 WVF196499 L262039 IT262035 SP262035 ACL262035 AMH262035 AWD262035 BFZ262035 BPV262035 BZR262035 CJN262035 CTJ262035 DDF262035 DNB262035 DWX262035 EGT262035 EQP262035 FAL262035 FKH262035 FUD262035 GDZ262035 GNV262035 GXR262035 HHN262035 HRJ262035 IBF262035 ILB262035 IUX262035 JET262035 JOP262035 JYL262035 KIH262035 KSD262035 LBZ262035 LLV262035 LVR262035 MFN262035 MPJ262035 MZF262035 NJB262035 NSX262035 OCT262035 OMP262035 OWL262035 PGH262035 PQD262035 PZZ262035 QJV262035 QTR262035 RDN262035 RNJ262035 RXF262035 SHB262035 SQX262035 TAT262035 TKP262035 TUL262035 UEH262035 UOD262035 UXZ262035 VHV262035 VRR262035 WBN262035 WLJ262035 WVF262035 L327575 IT327571 SP327571 ACL327571 AMH327571 AWD327571 BFZ327571 BPV327571 BZR327571 CJN327571 CTJ327571 DDF327571 DNB327571 DWX327571 EGT327571 EQP327571 FAL327571 FKH327571 FUD327571 GDZ327571 GNV327571 GXR327571 HHN327571 HRJ327571 IBF327571 ILB327571 IUX327571 JET327571 JOP327571 JYL327571 KIH327571 KSD327571 LBZ327571 LLV327571 LVR327571 MFN327571 MPJ327571 MZF327571 NJB327571 NSX327571 OCT327571 OMP327571 OWL327571 PGH327571 PQD327571 PZZ327571 QJV327571 QTR327571 RDN327571 RNJ327571 RXF327571 SHB327571 SQX327571 TAT327571 TKP327571 TUL327571 UEH327571 UOD327571 UXZ327571 VHV327571 VRR327571 WBN327571 WLJ327571 WVF327571 L393111 IT393107 SP393107 ACL393107 AMH393107 AWD393107 BFZ393107 BPV393107 BZR393107 CJN393107 CTJ393107 DDF393107 DNB393107 DWX393107 EGT393107 EQP393107 FAL393107 FKH393107 FUD393107 GDZ393107 GNV393107 GXR393107 HHN393107 HRJ393107 IBF393107 ILB393107 IUX393107 JET393107 JOP393107 JYL393107 KIH393107 KSD393107 LBZ393107 LLV393107 LVR393107 MFN393107 MPJ393107 MZF393107 NJB393107 NSX393107 OCT393107 OMP393107 OWL393107 PGH393107 PQD393107 PZZ393107 QJV393107 QTR393107 RDN393107 RNJ393107 RXF393107 SHB393107 SQX393107 TAT393107 TKP393107 TUL393107 UEH393107 UOD393107 UXZ393107 VHV393107 VRR393107 WBN393107 WLJ393107 WVF393107 L458647 IT458643 SP458643 ACL458643 AMH458643 AWD458643 BFZ458643 BPV458643 BZR458643 CJN458643 CTJ458643 DDF458643 DNB458643 DWX458643 EGT458643 EQP458643 FAL458643 FKH458643 FUD458643 GDZ458643 GNV458643 GXR458643 HHN458643 HRJ458643 IBF458643 ILB458643 IUX458643 JET458643 JOP458643 JYL458643 KIH458643 KSD458643 LBZ458643 LLV458643 LVR458643 MFN458643 MPJ458643 MZF458643 NJB458643 NSX458643 OCT458643 OMP458643 OWL458643 PGH458643 PQD458643 PZZ458643 QJV458643 QTR458643 RDN458643 RNJ458643 RXF458643 SHB458643 SQX458643 TAT458643 TKP458643 TUL458643 UEH458643 UOD458643 UXZ458643 VHV458643 VRR458643 WBN458643 WLJ458643 WVF458643 L524183 IT524179 SP524179 ACL524179 AMH524179 AWD524179 BFZ524179 BPV524179 BZR524179 CJN524179 CTJ524179 DDF524179 DNB524179 DWX524179 EGT524179 EQP524179 FAL524179 FKH524179 FUD524179 GDZ524179 GNV524179 GXR524179 HHN524179 HRJ524179 IBF524179 ILB524179 IUX524179 JET524179 JOP524179 JYL524179 KIH524179 KSD524179 LBZ524179 LLV524179 LVR524179 MFN524179 MPJ524179 MZF524179 NJB524179 NSX524179 OCT524179 OMP524179 OWL524179 PGH524179 PQD524179 PZZ524179 QJV524179 QTR524179 RDN524179 RNJ524179 RXF524179 SHB524179 SQX524179 TAT524179 TKP524179 TUL524179 UEH524179 UOD524179 UXZ524179 VHV524179 VRR524179 WBN524179 WLJ524179 WVF524179 L589719 IT589715 SP589715 ACL589715 AMH589715 AWD589715 BFZ589715 BPV589715 BZR589715 CJN589715 CTJ589715 DDF589715 DNB589715 DWX589715 EGT589715 EQP589715 FAL589715 FKH589715 FUD589715 GDZ589715 GNV589715 GXR589715 HHN589715 HRJ589715 IBF589715 ILB589715 IUX589715 JET589715 JOP589715 JYL589715 KIH589715 KSD589715 LBZ589715 LLV589715 LVR589715 MFN589715 MPJ589715 MZF589715 NJB589715 NSX589715 OCT589715 OMP589715 OWL589715 PGH589715 PQD589715 PZZ589715 QJV589715 QTR589715 RDN589715 RNJ589715 RXF589715 SHB589715 SQX589715 TAT589715 TKP589715 TUL589715 UEH589715 UOD589715 UXZ589715 VHV589715 VRR589715 WBN589715 WLJ589715 WVF589715 L655255 IT655251 SP655251 ACL655251 AMH655251 AWD655251 BFZ655251 BPV655251 BZR655251 CJN655251 CTJ655251 DDF655251 DNB655251 DWX655251 EGT655251 EQP655251 FAL655251 FKH655251 FUD655251 GDZ655251 GNV655251 GXR655251 HHN655251 HRJ655251 IBF655251 ILB655251 IUX655251 JET655251 JOP655251 JYL655251 KIH655251 KSD655251 LBZ655251 LLV655251 LVR655251 MFN655251 MPJ655251 MZF655251 NJB655251 NSX655251 OCT655251 OMP655251 OWL655251 PGH655251 PQD655251 PZZ655251 QJV655251 QTR655251 RDN655251 RNJ655251 RXF655251 SHB655251 SQX655251 TAT655251 TKP655251 TUL655251 UEH655251 UOD655251 UXZ655251 VHV655251 VRR655251 WBN655251 WLJ655251 WVF655251 L720791 IT720787 SP720787 ACL720787 AMH720787 AWD720787 BFZ720787 BPV720787 BZR720787 CJN720787 CTJ720787 DDF720787 DNB720787 DWX720787 EGT720787 EQP720787 FAL720787 FKH720787 FUD720787 GDZ720787 GNV720787 GXR720787 HHN720787 HRJ720787 IBF720787 ILB720787 IUX720787 JET720787 JOP720787 JYL720787 KIH720787 KSD720787 LBZ720787 LLV720787 LVR720787 MFN720787 MPJ720787 MZF720787 NJB720787 NSX720787 OCT720787 OMP720787 OWL720787 PGH720787 PQD720787 PZZ720787 QJV720787 QTR720787 RDN720787 RNJ720787 RXF720787 SHB720787 SQX720787 TAT720787 TKP720787 TUL720787 UEH720787 UOD720787 UXZ720787 VHV720787 VRR720787 WBN720787 WLJ720787 WVF720787 L786327 IT786323 SP786323 ACL786323 AMH786323 AWD786323 BFZ786323 BPV786323 BZR786323 CJN786323 CTJ786323 DDF786323 DNB786323 DWX786323 EGT786323 EQP786323 FAL786323 FKH786323 FUD786323 GDZ786323 GNV786323 GXR786323 HHN786323 HRJ786323 IBF786323 ILB786323 IUX786323 JET786323 JOP786323 JYL786323 KIH786323 KSD786323 LBZ786323 LLV786323 LVR786323 MFN786323 MPJ786323 MZF786323 NJB786323 NSX786323 OCT786323 OMP786323 OWL786323 PGH786323 PQD786323 PZZ786323 QJV786323 QTR786323 RDN786323 RNJ786323 RXF786323 SHB786323 SQX786323 TAT786323 TKP786323 TUL786323 UEH786323 UOD786323 UXZ786323 VHV786323 VRR786323 WBN786323 WLJ786323 WVF786323 L851863 IT851859 SP851859 ACL851859 AMH851859 AWD851859 BFZ851859 BPV851859 BZR851859 CJN851859 CTJ851859 DDF851859 DNB851859 DWX851859 EGT851859 EQP851859 FAL851859 FKH851859 FUD851859 GDZ851859 GNV851859 GXR851859 HHN851859 HRJ851859 IBF851859 ILB851859 IUX851859 JET851859 JOP851859 JYL851859 KIH851859 KSD851859 LBZ851859 LLV851859 LVR851859 MFN851859 MPJ851859 MZF851859 NJB851859 NSX851859 OCT851859 OMP851859 OWL851859 PGH851859 PQD851859 PZZ851859 QJV851859 QTR851859 RDN851859 RNJ851859 RXF851859 SHB851859 SQX851859 TAT851859 TKP851859 TUL851859 UEH851859 UOD851859 UXZ851859 VHV851859 VRR851859 WBN851859 WLJ851859 WVF851859 L917399 IT917395 SP917395 ACL917395 AMH917395 AWD917395 BFZ917395 BPV917395 BZR917395 CJN917395 CTJ917395 DDF917395 DNB917395 DWX917395 EGT917395 EQP917395 FAL917395 FKH917395 FUD917395 GDZ917395 GNV917395 GXR917395 HHN917395 HRJ917395 IBF917395 ILB917395 IUX917395 JET917395 JOP917395 JYL917395 KIH917395 KSD917395 LBZ917395 LLV917395 LVR917395 MFN917395 MPJ917395 MZF917395 NJB917395 NSX917395 OCT917395 OMP917395 OWL917395 PGH917395 PQD917395 PZZ917395 QJV917395 QTR917395 RDN917395 RNJ917395 RXF917395 SHB917395 SQX917395 TAT917395 TKP917395 TUL917395 UEH917395 UOD917395 UXZ917395 VHV917395 VRR917395 WBN917395 WLJ917395 WVF917395 L982935 IT982931 SP982931 ACL982931 AMH982931 AWD982931 BFZ982931 BPV982931 BZR982931 CJN982931 CTJ982931 DDF982931 DNB982931 DWX982931 EGT982931 EQP982931 FAL982931 FKH982931 FUD982931 GDZ982931 GNV982931 GXR982931 HHN982931 HRJ982931 IBF982931 ILB982931 IUX982931 JET982931 JOP982931 JYL982931 KIH982931 KSD982931 LBZ982931 LLV982931 LVR982931 MFN982931 MPJ982931 MZF982931 NJB982931 NSX982931 OCT982931 OMP982931 OWL982931 PGH982931 PQD982931 PZZ982931 QJV982931 QTR982931 RDN982931 RNJ982931 RXF982931 SHB982931 SQX982931 TAT982931 TKP982931 TUL982931 UEH982931 UOD982931 UXZ982931 VHV982931 VRR982931 WBN982931 WLJ982931" xr:uid="{FBC874E1-FB3F-4289-A092-652DBA97D77B}">
      <formula1>fuenteRecursos</formula1>
    </dataValidation>
    <dataValidation type="list" allowBlank="1" showInputMessage="1" showErrorMessage="1" sqref="WVE982931 H65431:K65431 IS65427 SO65427 ACK65427 AMG65427 AWC65427 BFY65427 BPU65427 BZQ65427 CJM65427 CTI65427 DDE65427 DNA65427 DWW65427 EGS65427 EQO65427 FAK65427 FKG65427 FUC65427 GDY65427 GNU65427 GXQ65427 HHM65427 HRI65427 IBE65427 ILA65427 IUW65427 JES65427 JOO65427 JYK65427 KIG65427 KSC65427 LBY65427 LLU65427 LVQ65427 MFM65427 MPI65427 MZE65427 NJA65427 NSW65427 OCS65427 OMO65427 OWK65427 PGG65427 PQC65427 PZY65427 QJU65427 QTQ65427 RDM65427 RNI65427 RXE65427 SHA65427 SQW65427 TAS65427 TKO65427 TUK65427 UEG65427 UOC65427 UXY65427 VHU65427 VRQ65427 WBM65427 WLI65427 WVE65427 H130967:K130967 IS130963 SO130963 ACK130963 AMG130963 AWC130963 BFY130963 BPU130963 BZQ130963 CJM130963 CTI130963 DDE130963 DNA130963 DWW130963 EGS130963 EQO130963 FAK130963 FKG130963 FUC130963 GDY130963 GNU130963 GXQ130963 HHM130963 HRI130963 IBE130963 ILA130963 IUW130963 JES130963 JOO130963 JYK130963 KIG130963 KSC130963 LBY130963 LLU130963 LVQ130963 MFM130963 MPI130963 MZE130963 NJA130963 NSW130963 OCS130963 OMO130963 OWK130963 PGG130963 PQC130963 PZY130963 QJU130963 QTQ130963 RDM130963 RNI130963 RXE130963 SHA130963 SQW130963 TAS130963 TKO130963 TUK130963 UEG130963 UOC130963 UXY130963 VHU130963 VRQ130963 WBM130963 WLI130963 WVE130963 H196503:K196503 IS196499 SO196499 ACK196499 AMG196499 AWC196499 BFY196499 BPU196499 BZQ196499 CJM196499 CTI196499 DDE196499 DNA196499 DWW196499 EGS196499 EQO196499 FAK196499 FKG196499 FUC196499 GDY196499 GNU196499 GXQ196499 HHM196499 HRI196499 IBE196499 ILA196499 IUW196499 JES196499 JOO196499 JYK196499 KIG196499 KSC196499 LBY196499 LLU196499 LVQ196499 MFM196499 MPI196499 MZE196499 NJA196499 NSW196499 OCS196499 OMO196499 OWK196499 PGG196499 PQC196499 PZY196499 QJU196499 QTQ196499 RDM196499 RNI196499 RXE196499 SHA196499 SQW196499 TAS196499 TKO196499 TUK196499 UEG196499 UOC196499 UXY196499 VHU196499 VRQ196499 WBM196499 WLI196499 WVE196499 H262039:K262039 IS262035 SO262035 ACK262035 AMG262035 AWC262035 BFY262035 BPU262035 BZQ262035 CJM262035 CTI262035 DDE262035 DNA262035 DWW262035 EGS262035 EQO262035 FAK262035 FKG262035 FUC262035 GDY262035 GNU262035 GXQ262035 HHM262035 HRI262035 IBE262035 ILA262035 IUW262035 JES262035 JOO262035 JYK262035 KIG262035 KSC262035 LBY262035 LLU262035 LVQ262035 MFM262035 MPI262035 MZE262035 NJA262035 NSW262035 OCS262035 OMO262035 OWK262035 PGG262035 PQC262035 PZY262035 QJU262035 QTQ262035 RDM262035 RNI262035 RXE262035 SHA262035 SQW262035 TAS262035 TKO262035 TUK262035 UEG262035 UOC262035 UXY262035 VHU262035 VRQ262035 WBM262035 WLI262035 WVE262035 H327575:K327575 IS327571 SO327571 ACK327571 AMG327571 AWC327571 BFY327571 BPU327571 BZQ327571 CJM327571 CTI327571 DDE327571 DNA327571 DWW327571 EGS327571 EQO327571 FAK327571 FKG327571 FUC327571 GDY327571 GNU327571 GXQ327571 HHM327571 HRI327571 IBE327571 ILA327571 IUW327571 JES327571 JOO327571 JYK327571 KIG327571 KSC327571 LBY327571 LLU327571 LVQ327571 MFM327571 MPI327571 MZE327571 NJA327571 NSW327571 OCS327571 OMO327571 OWK327571 PGG327571 PQC327571 PZY327571 QJU327571 QTQ327571 RDM327571 RNI327571 RXE327571 SHA327571 SQW327571 TAS327571 TKO327571 TUK327571 UEG327571 UOC327571 UXY327571 VHU327571 VRQ327571 WBM327571 WLI327571 WVE327571 H393111:K393111 IS393107 SO393107 ACK393107 AMG393107 AWC393107 BFY393107 BPU393107 BZQ393107 CJM393107 CTI393107 DDE393107 DNA393107 DWW393107 EGS393107 EQO393107 FAK393107 FKG393107 FUC393107 GDY393107 GNU393107 GXQ393107 HHM393107 HRI393107 IBE393107 ILA393107 IUW393107 JES393107 JOO393107 JYK393107 KIG393107 KSC393107 LBY393107 LLU393107 LVQ393107 MFM393107 MPI393107 MZE393107 NJA393107 NSW393107 OCS393107 OMO393107 OWK393107 PGG393107 PQC393107 PZY393107 QJU393107 QTQ393107 RDM393107 RNI393107 RXE393107 SHA393107 SQW393107 TAS393107 TKO393107 TUK393107 UEG393107 UOC393107 UXY393107 VHU393107 VRQ393107 WBM393107 WLI393107 WVE393107 H458647:K458647 IS458643 SO458643 ACK458643 AMG458643 AWC458643 BFY458643 BPU458643 BZQ458643 CJM458643 CTI458643 DDE458643 DNA458643 DWW458643 EGS458643 EQO458643 FAK458643 FKG458643 FUC458643 GDY458643 GNU458643 GXQ458643 HHM458643 HRI458643 IBE458643 ILA458643 IUW458643 JES458643 JOO458643 JYK458643 KIG458643 KSC458643 LBY458643 LLU458643 LVQ458643 MFM458643 MPI458643 MZE458643 NJA458643 NSW458643 OCS458643 OMO458643 OWK458643 PGG458643 PQC458643 PZY458643 QJU458643 QTQ458643 RDM458643 RNI458643 RXE458643 SHA458643 SQW458643 TAS458643 TKO458643 TUK458643 UEG458643 UOC458643 UXY458643 VHU458643 VRQ458643 WBM458643 WLI458643 WVE458643 H524183:K524183 IS524179 SO524179 ACK524179 AMG524179 AWC524179 BFY524179 BPU524179 BZQ524179 CJM524179 CTI524179 DDE524179 DNA524179 DWW524179 EGS524179 EQO524179 FAK524179 FKG524179 FUC524179 GDY524179 GNU524179 GXQ524179 HHM524179 HRI524179 IBE524179 ILA524179 IUW524179 JES524179 JOO524179 JYK524179 KIG524179 KSC524179 LBY524179 LLU524179 LVQ524179 MFM524179 MPI524179 MZE524179 NJA524179 NSW524179 OCS524179 OMO524179 OWK524179 PGG524179 PQC524179 PZY524179 QJU524179 QTQ524179 RDM524179 RNI524179 RXE524179 SHA524179 SQW524179 TAS524179 TKO524179 TUK524179 UEG524179 UOC524179 UXY524179 VHU524179 VRQ524179 WBM524179 WLI524179 WVE524179 H589719:K589719 IS589715 SO589715 ACK589715 AMG589715 AWC589715 BFY589715 BPU589715 BZQ589715 CJM589715 CTI589715 DDE589715 DNA589715 DWW589715 EGS589715 EQO589715 FAK589715 FKG589715 FUC589715 GDY589715 GNU589715 GXQ589715 HHM589715 HRI589715 IBE589715 ILA589715 IUW589715 JES589715 JOO589715 JYK589715 KIG589715 KSC589715 LBY589715 LLU589715 LVQ589715 MFM589715 MPI589715 MZE589715 NJA589715 NSW589715 OCS589715 OMO589715 OWK589715 PGG589715 PQC589715 PZY589715 QJU589715 QTQ589715 RDM589715 RNI589715 RXE589715 SHA589715 SQW589715 TAS589715 TKO589715 TUK589715 UEG589715 UOC589715 UXY589715 VHU589715 VRQ589715 WBM589715 WLI589715 WVE589715 H655255:K655255 IS655251 SO655251 ACK655251 AMG655251 AWC655251 BFY655251 BPU655251 BZQ655251 CJM655251 CTI655251 DDE655251 DNA655251 DWW655251 EGS655251 EQO655251 FAK655251 FKG655251 FUC655251 GDY655251 GNU655251 GXQ655251 HHM655251 HRI655251 IBE655251 ILA655251 IUW655251 JES655251 JOO655251 JYK655251 KIG655251 KSC655251 LBY655251 LLU655251 LVQ655251 MFM655251 MPI655251 MZE655251 NJA655251 NSW655251 OCS655251 OMO655251 OWK655251 PGG655251 PQC655251 PZY655251 QJU655251 QTQ655251 RDM655251 RNI655251 RXE655251 SHA655251 SQW655251 TAS655251 TKO655251 TUK655251 UEG655251 UOC655251 UXY655251 VHU655251 VRQ655251 WBM655251 WLI655251 WVE655251 H720791:K720791 IS720787 SO720787 ACK720787 AMG720787 AWC720787 BFY720787 BPU720787 BZQ720787 CJM720787 CTI720787 DDE720787 DNA720787 DWW720787 EGS720787 EQO720787 FAK720787 FKG720787 FUC720787 GDY720787 GNU720787 GXQ720787 HHM720787 HRI720787 IBE720787 ILA720787 IUW720787 JES720787 JOO720787 JYK720787 KIG720787 KSC720787 LBY720787 LLU720787 LVQ720787 MFM720787 MPI720787 MZE720787 NJA720787 NSW720787 OCS720787 OMO720787 OWK720787 PGG720787 PQC720787 PZY720787 QJU720787 QTQ720787 RDM720787 RNI720787 RXE720787 SHA720787 SQW720787 TAS720787 TKO720787 TUK720787 UEG720787 UOC720787 UXY720787 VHU720787 VRQ720787 WBM720787 WLI720787 WVE720787 H786327:K786327 IS786323 SO786323 ACK786323 AMG786323 AWC786323 BFY786323 BPU786323 BZQ786323 CJM786323 CTI786323 DDE786323 DNA786323 DWW786323 EGS786323 EQO786323 FAK786323 FKG786323 FUC786323 GDY786323 GNU786323 GXQ786323 HHM786323 HRI786323 IBE786323 ILA786323 IUW786323 JES786323 JOO786323 JYK786323 KIG786323 KSC786323 LBY786323 LLU786323 LVQ786323 MFM786323 MPI786323 MZE786323 NJA786323 NSW786323 OCS786323 OMO786323 OWK786323 PGG786323 PQC786323 PZY786323 QJU786323 QTQ786323 RDM786323 RNI786323 RXE786323 SHA786323 SQW786323 TAS786323 TKO786323 TUK786323 UEG786323 UOC786323 UXY786323 VHU786323 VRQ786323 WBM786323 WLI786323 WVE786323 H851863:K851863 IS851859 SO851859 ACK851859 AMG851859 AWC851859 BFY851859 BPU851859 BZQ851859 CJM851859 CTI851859 DDE851859 DNA851859 DWW851859 EGS851859 EQO851859 FAK851859 FKG851859 FUC851859 GDY851859 GNU851859 GXQ851859 HHM851859 HRI851859 IBE851859 ILA851859 IUW851859 JES851859 JOO851859 JYK851859 KIG851859 KSC851859 LBY851859 LLU851859 LVQ851859 MFM851859 MPI851859 MZE851859 NJA851859 NSW851859 OCS851859 OMO851859 OWK851859 PGG851859 PQC851859 PZY851859 QJU851859 QTQ851859 RDM851859 RNI851859 RXE851859 SHA851859 SQW851859 TAS851859 TKO851859 TUK851859 UEG851859 UOC851859 UXY851859 VHU851859 VRQ851859 WBM851859 WLI851859 WVE851859 H917399:K917399 IS917395 SO917395 ACK917395 AMG917395 AWC917395 BFY917395 BPU917395 BZQ917395 CJM917395 CTI917395 DDE917395 DNA917395 DWW917395 EGS917395 EQO917395 FAK917395 FKG917395 FUC917395 GDY917395 GNU917395 GXQ917395 HHM917395 HRI917395 IBE917395 ILA917395 IUW917395 JES917395 JOO917395 JYK917395 KIG917395 KSC917395 LBY917395 LLU917395 LVQ917395 MFM917395 MPI917395 MZE917395 NJA917395 NSW917395 OCS917395 OMO917395 OWK917395 PGG917395 PQC917395 PZY917395 QJU917395 QTQ917395 RDM917395 RNI917395 RXE917395 SHA917395 SQW917395 TAS917395 TKO917395 TUK917395 UEG917395 UOC917395 UXY917395 VHU917395 VRQ917395 WBM917395 WLI917395 WVE917395 H982935:K982935 IS982931 SO982931 ACK982931 AMG982931 AWC982931 BFY982931 BPU982931 BZQ982931 CJM982931 CTI982931 DDE982931 DNA982931 DWW982931 EGS982931 EQO982931 FAK982931 FKG982931 FUC982931 GDY982931 GNU982931 GXQ982931 HHM982931 HRI982931 IBE982931 ILA982931 IUW982931 JES982931 JOO982931 JYK982931 KIG982931 KSC982931 LBY982931 LLU982931 LVQ982931 MFM982931 MPI982931 MZE982931 NJA982931 NSW982931 OCS982931 OMO982931 OWK982931 PGG982931 PQC982931 PZY982931 QJU982931 QTQ982931 RDM982931 RNI982931 RXE982931 SHA982931 SQW982931 TAS982931 TKO982931 TUK982931 UEG982931 UOC982931 UXY982931 VHU982931 VRQ982931 WBM982931 WLI982931" xr:uid="{8FB44464-E37A-4B33-9625-8AA3BAEAD33A}">
      <formula1>modalidad</formula1>
    </dataValidation>
    <dataValidation type="list" allowBlank="1" showInputMessage="1" showErrorMessage="1" sqref="C5" xr:uid="{03CD01EE-B513-49E3-ACB3-3CED1F5B217F}">
      <formula1>"Empresa de Vivienda de Antioquia - VIVA"</formula1>
    </dataValidation>
    <dataValidation type="list" allowBlank="1" showInputMessage="1" showErrorMessage="1" sqref="C6" xr:uid="{0C161ABE-40C7-4B08-82D2-168FE849C1E9}">
      <formula1>"Carrera 43A #34-95"</formula1>
    </dataValidation>
    <dataValidation type="list" allowBlank="1" showInputMessage="1" showErrorMessage="1" sqref="C7" xr:uid="{FF6F3132-8CF0-4E68-B0C5-F659AF8B8B05}">
      <formula1>"'(604) 4448608"</formula1>
    </dataValidation>
    <dataValidation type="list" allowBlank="1" showInputMessage="1" showErrorMessage="1" sqref="C8" xr:uid="{24B1C070-B606-4E7D-BE6D-3101433DEB92}">
      <formula1>"'www.viva.gov.co"</formula1>
    </dataValidation>
  </dataValidations>
  <hyperlinks>
    <hyperlink ref="U20" r:id="rId1" xr:uid="{3353805D-AEFE-458B-A4F7-00BCD02F96B5}"/>
  </hyperlinks>
  <pageMargins left="0.7" right="0.7" top="0.75" bottom="0.75" header="0.3" footer="0.3"/>
  <pageSetup scale="13" orientation="portrait" r:id="rId2"/>
  <drawing r:id="rId3"/>
  <legacy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A240FECE294A8489C76A02C2FC30012" ma:contentTypeVersion="13" ma:contentTypeDescription="Crear nuevo documento." ma:contentTypeScope="" ma:versionID="493488493c16b6773df906497e30063c">
  <xsd:schema xmlns:xsd="http://www.w3.org/2001/XMLSchema" xmlns:xs="http://www.w3.org/2001/XMLSchema" xmlns:p="http://schemas.microsoft.com/office/2006/metadata/properties" xmlns:ns2="7c5fe9f9-fe6d-4e1f-865d-225497985923" xmlns:ns3="f38d4725-f09c-4ece-a463-2510ae0b7eb3" targetNamespace="http://schemas.microsoft.com/office/2006/metadata/properties" ma:root="true" ma:fieldsID="1148fd40adbb7dc927dbb07d19d0ffad" ns2:_="" ns3:_="">
    <xsd:import namespace="7c5fe9f9-fe6d-4e1f-865d-225497985923"/>
    <xsd:import namespace="f38d4725-f09c-4ece-a463-2510ae0b7eb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5fe9f9-fe6d-4e1f-865d-225497985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a920a594-e67d-43fd-8f87-4108c5d45fa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8d4725-f09c-4ece-a463-2510ae0b7eb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6b6bca3-f762-4cb9-b3fd-3fb0209081e6}" ma:internalName="TaxCatchAll" ma:showField="CatchAllData" ma:web="f38d4725-f09c-4ece-a463-2510ae0b7eb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38d4725-f09c-4ece-a463-2510ae0b7eb3" xsi:nil="true"/>
    <lcf76f155ced4ddcb4097134ff3c332f xmlns="7c5fe9f9-fe6d-4e1f-865d-2254979859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00BBCC-7E58-432D-B2D9-A28E7C7ECB68}"/>
</file>

<file path=customXml/itemProps2.xml><?xml version="1.0" encoding="utf-8"?>
<ds:datastoreItem xmlns:ds="http://schemas.openxmlformats.org/officeDocument/2006/customXml" ds:itemID="{FD6D1C55-D440-429D-9AE0-E1F2D74B6C20}"/>
</file>

<file path=customXml/itemProps3.xml><?xml version="1.0" encoding="utf-8"?>
<ds:datastoreItem xmlns:ds="http://schemas.openxmlformats.org/officeDocument/2006/customXml" ds:itemID="{6938647B-6973-4AD2-B028-703E0F84AF3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Familia</dc:creator>
  <cp:keywords/>
  <dc:description/>
  <cp:lastModifiedBy>TATIANA ANDREA MAYA</cp:lastModifiedBy>
  <cp:revision/>
  <dcterms:created xsi:type="dcterms:W3CDTF">2022-01-31T16:29:20Z</dcterms:created>
  <dcterms:modified xsi:type="dcterms:W3CDTF">2026-05-07T16:51:16Z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0x010100FA240FECE294A8489C76A02C2FC30012</vt:lpwstr>
  </property>
  <property fmtid="{D5CDD505-2E9C-101B-9397-08002B2CF9AE}" pid="3" name="MediaServiceImageTags">
    <vt:lpwstr/>
  </property>
</Properties>
</file>